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πιν.31!$B$2:$N$40</definedName>
  </definedNames>
  <calcPr calcId="145621"/>
</workbook>
</file>

<file path=xl/calcChain.xml><?xml version="1.0" encoding="utf-8"?>
<calcChain xmlns="http://schemas.openxmlformats.org/spreadsheetml/2006/main">
  <c r="L22" i="7" l="1"/>
  <c r="L23" i="7"/>
  <c r="L24" i="7"/>
  <c r="L25" i="7"/>
  <c r="L26" i="7"/>
  <c r="L27" i="7"/>
  <c r="L28" i="7"/>
  <c r="L21" i="7"/>
  <c r="K28" i="7" l="1"/>
  <c r="G28" i="7"/>
  <c r="H26" i="7" s="1"/>
  <c r="E28" i="7"/>
  <c r="F25" i="7" s="1"/>
  <c r="C28" i="7"/>
  <c r="D28" i="7" s="1"/>
  <c r="G27" i="7"/>
  <c r="H27" i="7" s="1"/>
  <c r="E27" i="7"/>
  <c r="F27" i="7" s="1"/>
  <c r="C27" i="7"/>
  <c r="D27" i="7" s="1"/>
  <c r="K26" i="7"/>
  <c r="I26" i="7"/>
  <c r="J26" i="7" s="1"/>
  <c r="D26" i="7"/>
  <c r="K25" i="7"/>
  <c r="I25" i="7"/>
  <c r="I27" i="7" s="1"/>
  <c r="J27" i="7" s="1"/>
  <c r="H25" i="7"/>
  <c r="D25" i="7"/>
  <c r="K24" i="7"/>
  <c r="I24" i="7"/>
  <c r="J24" i="7" s="1"/>
  <c r="H24" i="7"/>
  <c r="F24" i="7"/>
  <c r="G23" i="7"/>
  <c r="I23" i="7" s="1"/>
  <c r="J23" i="7" s="1"/>
  <c r="F23" i="7"/>
  <c r="E23" i="7"/>
  <c r="C23" i="7"/>
  <c r="D23" i="7" s="1"/>
  <c r="K22" i="7"/>
  <c r="I22" i="7"/>
  <c r="J22" i="7" s="1"/>
  <c r="H22" i="7"/>
  <c r="D22" i="7"/>
  <c r="K21" i="7"/>
  <c r="I21" i="7"/>
  <c r="H21" i="7"/>
  <c r="F21" i="7"/>
  <c r="K27" i="7" l="1"/>
  <c r="I28" i="7"/>
  <c r="J28" i="7" s="1"/>
  <c r="K23" i="7"/>
  <c r="F28" i="7"/>
  <c r="H23" i="7"/>
  <c r="J25" i="7"/>
  <c r="F26" i="7"/>
  <c r="D21" i="7"/>
  <c r="J21" i="7"/>
  <c r="F22" i="7"/>
  <c r="D24" i="7"/>
  <c r="K40" i="11" l="1"/>
  <c r="I40" i="11"/>
  <c r="G40" i="11"/>
  <c r="E40" i="11"/>
  <c r="C40" i="11"/>
  <c r="F10" i="10"/>
  <c r="L40" i="11" l="1"/>
  <c r="L32" i="11"/>
  <c r="L26" i="11"/>
  <c r="L10" i="11"/>
  <c r="L16" i="11"/>
  <c r="L30" i="11"/>
  <c r="L20" i="11"/>
  <c r="L9" i="11"/>
  <c r="L28" i="11"/>
  <c r="L29" i="11"/>
  <c r="L18" i="11"/>
  <c r="L35" i="11"/>
  <c r="D40" i="11"/>
  <c r="F35" i="11"/>
  <c r="D34" i="11"/>
  <c r="D21" i="11"/>
  <c r="D13" i="11"/>
  <c r="F26" i="11"/>
  <c r="D35" i="11"/>
  <c r="D19" i="11"/>
  <c r="D8" i="11"/>
  <c r="F23" i="11"/>
  <c r="D36" i="11"/>
  <c r="D17" i="11"/>
  <c r="F37" i="11"/>
  <c r="F24" i="11"/>
  <c r="D27" i="11"/>
  <c r="D12" i="11"/>
  <c r="J32" i="11"/>
  <c r="J26" i="11"/>
  <c r="J22" i="11"/>
  <c r="J9" i="11"/>
  <c r="J37" i="11"/>
  <c r="J16" i="11"/>
  <c r="F40" i="11"/>
  <c r="F19" i="11"/>
  <c r="F11" i="11"/>
  <c r="F21" i="11"/>
  <c r="F9" i="11"/>
  <c r="F17" i="11"/>
  <c r="F15" i="11"/>
  <c r="F22" i="11"/>
  <c r="F13" i="11"/>
  <c r="F18" i="11"/>
  <c r="F12" i="11"/>
  <c r="F20" i="11"/>
  <c r="H40" i="11"/>
  <c r="H32" i="11"/>
  <c r="H20" i="11"/>
  <c r="H38" i="11"/>
  <c r="H29" i="11"/>
  <c r="H12" i="11"/>
  <c r="H37" i="11"/>
  <c r="H28" i="11"/>
  <c r="H9" i="11"/>
  <c r="H34" i="11"/>
  <c r="H26" i="11"/>
  <c r="J11" i="11"/>
  <c r="J21" i="11"/>
  <c r="J28" i="11"/>
  <c r="J34" i="11"/>
  <c r="H18" i="11"/>
  <c r="H31" i="11"/>
  <c r="L12" i="11"/>
  <c r="L31" i="11"/>
  <c r="D9" i="11"/>
  <c r="F28" i="11"/>
  <c r="H11" i="11"/>
  <c r="H19" i="11"/>
  <c r="L19" i="11"/>
  <c r="L37" i="11"/>
  <c r="D15" i="11"/>
  <c r="D31" i="11"/>
  <c r="F31" i="11"/>
  <c r="H22" i="11"/>
  <c r="L11" i="11"/>
  <c r="L22" i="11"/>
  <c r="J40" i="11"/>
  <c r="L33" i="11" l="1"/>
  <c r="J33" i="11"/>
  <c r="J20" i="11"/>
  <c r="H35" i="11"/>
  <c r="H33" i="11"/>
  <c r="H21" i="11"/>
  <c r="F33" i="11"/>
  <c r="F27" i="11"/>
  <c r="D39" i="11"/>
  <c r="D26" i="11"/>
  <c r="D28" i="11"/>
  <c r="D20" i="11"/>
  <c r="L21" i="11" l="1"/>
  <c r="J35" i="11"/>
  <c r="J18" i="11" l="1"/>
  <c r="J15" i="11"/>
  <c r="J25" i="11"/>
  <c r="D11" i="11"/>
  <c r="J31" i="11" l="1"/>
  <c r="D33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K20" i="10"/>
  <c r="I20" i="10"/>
  <c r="J17" i="10" s="1"/>
  <c r="G20" i="10"/>
  <c r="H14" i="10" s="1"/>
  <c r="E20" i="10"/>
  <c r="C20" i="10"/>
  <c r="M10" i="10"/>
  <c r="L20" i="8"/>
  <c r="D15" i="10" l="1"/>
  <c r="D17" i="10"/>
  <c r="D14" i="10"/>
  <c r="D16" i="10"/>
  <c r="F17" i="10"/>
  <c r="F16" i="10"/>
  <c r="F15" i="10"/>
  <c r="F14" i="10"/>
  <c r="L23" i="11"/>
  <c r="J7" i="11"/>
  <c r="J29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J6" i="11" l="1"/>
  <c r="H23" i="11"/>
  <c r="H7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14" i="11" l="1"/>
  <c r="J17" i="11"/>
  <c r="J24" i="11" l="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40" i="11" s="1"/>
  <c r="N40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38" i="11"/>
  <c r="N21" i="11"/>
  <c r="N16" i="11"/>
  <c r="N31" i="11"/>
  <c r="N35" i="11"/>
  <c r="N33" i="11"/>
  <c r="N29" i="11"/>
  <c r="N15" i="11"/>
  <c r="N13" i="11"/>
  <c r="N34" i="11"/>
  <c r="N19" i="11"/>
  <c r="N23" i="11"/>
  <c r="N32" i="11"/>
  <c r="N22" i="11"/>
  <c r="N36" i="11"/>
  <c r="N37" i="11"/>
  <c r="N27" i="11"/>
  <c r="N18" i="11"/>
  <c r="N12" i="11"/>
  <c r="N30" i="11"/>
  <c r="N24" i="11"/>
  <c r="N26" i="11"/>
  <c r="N20" i="11"/>
  <c r="N11" i="11"/>
  <c r="N8" i="11"/>
  <c r="N14" i="11"/>
  <c r="N17" i="11"/>
  <c r="N6" i="11"/>
  <c r="N39" i="11"/>
  <c r="N28" i="11"/>
  <c r="N10" i="11"/>
  <c r="N25" i="11"/>
  <c r="N9" i="11"/>
</calcChain>
</file>

<file path=xl/sharedStrings.xml><?xml version="1.0" encoding="utf-8"?>
<sst xmlns="http://schemas.openxmlformats.org/spreadsheetml/2006/main" count="270" uniqueCount="159">
  <si>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</si>
  <si>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</si>
  <si>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</si>
  <si>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</si>
  <si>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</si>
  <si>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</si>
  <si>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</si>
  <si>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</si>
  <si>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</si>
  <si>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</si>
  <si>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</si>
  <si>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</si>
  <si>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</si>
  <si>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</si>
  <si>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</si>
  <si>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</si>
  <si>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</si>
  <si>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</si>
  <si>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</si>
  <si>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</si>
  <si>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</si>
  <si>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</si>
  <si>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</si>
  <si>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</si>
  <si>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</si>
  <si>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</si>
  <si>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</si>
  <si>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</si>
  <si>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</si>
  <si>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</si>
  <si>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</si>
  <si>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</si>
  <si>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</si>
  <si>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</si>
  <si>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</si>
  <si>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</si>
  <si>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</si>
  <si>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</si>
  <si>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</si>
  <si>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</si>
  <si>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</si>
  <si>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</si>
  <si>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</si>
  <si>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</si>
  <si>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</si>
  <si>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</si>
  <si>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</si>
  <si>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</si>
  <si>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</si>
  <si>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</si>
  <si>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</si>
  <si>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</si>
  <si>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</si>
  <si>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</si>
  <si>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</si>
  <si>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</si>
  <si>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</si>
  <si>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</si>
  <si>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</si>
  <si>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</si>
  <si>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</si>
  <si>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</si>
  <si>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</si>
  <si>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</si>
  <si>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</si>
  <si>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</si>
  <si>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</si>
  <si>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</si>
  <si>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</si>
  <si>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</si>
  <si>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</si>
  <si>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</si>
  <si>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</si>
  <si>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</si>
  <si>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</si>
  <si>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</si>
  <si>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</si>
  <si>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</si>
  <si>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</si>
  <si>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</si>
  <si>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</si>
  <si>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</si>
  <si>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</si>
  <si>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</si>
  <si>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</si>
  <si>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</si>
  <si>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</si>
  <si>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</si>
  <si>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</si>
  <si>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</si>
  <si>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</si>
  <si>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</si>
  <si>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</si>
  <si>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</si>
  <si>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</si>
  <si>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</si>
  <si>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</si>
  <si>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</si>
  <si>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</si>
  <si>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</si>
  <si>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</si>
  <si>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</si>
  <si>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</si>
  <si>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</si>
  <si>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</si>
  <si>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</si>
  <si>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</si>
  <si>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</si>
  <si>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ARM</t>
  </si>
  <si>
    <t>AUT</t>
  </si>
  <si>
    <t>BUL</t>
  </si>
  <si>
    <t>CYP</t>
  </si>
  <si>
    <t>CZC</t>
  </si>
  <si>
    <t>DEN</t>
  </si>
  <si>
    <t>EGY</t>
  </si>
  <si>
    <t>EST</t>
  </si>
  <si>
    <t>FIN</t>
  </si>
  <si>
    <t>FRA</t>
  </si>
  <si>
    <t>GBR</t>
  </si>
  <si>
    <t>GEO</t>
  </si>
  <si>
    <t>GER</t>
  </si>
  <si>
    <t>GRE</t>
  </si>
  <si>
    <t>HUG</t>
  </si>
  <si>
    <t>IRL</t>
  </si>
  <si>
    <t>ITA</t>
  </si>
  <si>
    <t>KAZ</t>
  </si>
  <si>
    <t>LAT</t>
  </si>
  <si>
    <t>LIT</t>
  </si>
  <si>
    <t>NET</t>
  </si>
  <si>
    <t>NOR</t>
  </si>
  <si>
    <t>POL</t>
  </si>
  <si>
    <t>PRT</t>
  </si>
  <si>
    <t>ROM</t>
  </si>
  <si>
    <t>RUS</t>
  </si>
  <si>
    <t>SLV</t>
  </si>
  <si>
    <t>SWE</t>
  </si>
  <si>
    <t>TUN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</si>
  <si>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</si>
  <si>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</si>
  <si>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</si>
  <si>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</si>
  <si>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</si>
  <si>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</si>
  <si>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</si>
  <si>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</si>
  <si>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</si>
  <si>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LEB</t>
  </si>
  <si>
    <t>Ιούλιος 2021</t>
  </si>
  <si>
    <t>ΙΟΥΛΙΟΣ</t>
  </si>
  <si>
    <t>Ιούλιος'21</t>
  </si>
  <si>
    <t>ΠΙΝΑΚΑΣ 25: ΔΙΑΡΚΕΙΑ ΑΝΕΡΓΙΑΣ ΚΑΤΑ ΕΠΑΡΧΙΑ ΤΟN ΑΥΓΟΥΣΤΟ ΤΟΥ 2021</t>
  </si>
  <si>
    <t>Αύγουστος 2021</t>
  </si>
  <si>
    <t>ΑΥΓΟΥΣΤΟΣ</t>
  </si>
  <si>
    <t>Αύγ.'21</t>
  </si>
  <si>
    <t xml:space="preserve">      ΠΑΝΩ ΑΠΟ 12 ΜΗΝΕΣ ΚΑΤΑ ΚΟΙΝΟΤΗΤΑ ΚΑΙ ΕΠΑΡΧΙΑ - ΑΥΓΟΥΣΤΟΣ 2021</t>
  </si>
  <si>
    <t>ΕΓΓΡΑΦΗΣ ΠΑΝΩ ΑΠΟ 12 ΜΗΝΕΣ ΚΑΤΑ ΧΩΡΑ ΠΡΟΕΛΕΥΣΗΣ -ΑΥΓΟΥΣΤΟΣ 2021</t>
  </si>
  <si>
    <t>CRO</t>
  </si>
  <si>
    <t>SWI</t>
  </si>
  <si>
    <t>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</si>
</sst>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0" fillId="0" borderId="0" xfId="0" applyNumberFormat="1"/>
    <xf numFmtId="0" fontId="10" fillId="0" borderId="10" xfId="0" applyFont="1" applyFill="1" applyBorder="1" applyAlignment="1">
      <alignment horizontal="right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60" fillId="0" borderId="1" xfId="0" applyNumberFormat="1" applyFont="1" applyBorder="1"/>
    <xf numFmtId="1" fontId="61" fillId="0" borderId="3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24" xfId="0" applyBorder="1" applyAlignment="1">
      <alignment horizontal="left"/>
    </xf>
    <xf numFmtId="9" fontId="13" fillId="0" borderId="10" xfId="2" applyNumberFormat="1" applyFont="1" applyFill="1" applyBorder="1"/>
    <xf numFmtId="0" fontId="0" fillId="0" borderId="1" xfId="0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3" fontId="59" fillId="5" borderId="3" xfId="0" applyNumberFormat="1" applyFont="1" applyFill="1" applyBorder="1"/>
    <xf numFmtId="164" fontId="51" fillId="0" borderId="1" xfId="0" applyNumberFormat="1" applyFont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abSelected="1" topLeftCell="A7" zoomScale="97" zoomScaleNormal="97" workbookViewId="0">
      <selection activeCell="H37" sqref="H37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150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15" t="s">
        <v>65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18" t="s">
        <v>14</v>
      </c>
      <c r="D8" s="218"/>
      <c r="E8" s="218" t="s">
        <v>79</v>
      </c>
      <c r="F8" s="218"/>
      <c r="G8" s="218" t="s">
        <v>16</v>
      </c>
      <c r="H8" s="218"/>
      <c r="I8" s="218" t="s">
        <v>50</v>
      </c>
      <c r="J8" s="218"/>
      <c r="K8" s="218" t="s">
        <v>17</v>
      </c>
      <c r="L8" s="218"/>
      <c r="M8" s="218" t="s">
        <v>18</v>
      </c>
      <c r="N8" s="219"/>
      <c r="O8" s="95"/>
      <c r="P8" s="93"/>
      <c r="Q8" s="93"/>
    </row>
    <row r="9" spans="1:18">
      <c r="A9" s="19"/>
      <c r="B9" s="77"/>
      <c r="C9" s="156" t="s">
        <v>67</v>
      </c>
      <c r="D9" s="156" t="s">
        <v>23</v>
      </c>
      <c r="E9" s="156" t="s">
        <v>67</v>
      </c>
      <c r="F9" s="156" t="s">
        <v>23</v>
      </c>
      <c r="G9" s="156" t="s">
        <v>67</v>
      </c>
      <c r="H9" s="156" t="s">
        <v>23</v>
      </c>
      <c r="I9" s="156" t="s">
        <v>67</v>
      </c>
      <c r="J9" s="156" t="s">
        <v>23</v>
      </c>
      <c r="K9" s="156" t="s">
        <v>67</v>
      </c>
      <c r="L9" s="156" t="s">
        <v>23</v>
      </c>
      <c r="M9" s="156" t="s">
        <v>67</v>
      </c>
      <c r="N9" s="157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1509</v>
      </c>
      <c r="D10" s="79">
        <f t="shared" ref="D10:D15" si="0">C10/$C$15</f>
        <v>9.268472452552054E-2</v>
      </c>
      <c r="E10" s="161">
        <v>513</v>
      </c>
      <c r="F10" s="79">
        <f>E10/$E$15</f>
        <v>8.755760368663594E-2</v>
      </c>
      <c r="G10" s="161">
        <v>92</v>
      </c>
      <c r="H10" s="79">
        <f>G10/$G$15</f>
        <v>9.5139607032057913E-2</v>
      </c>
      <c r="I10" s="161">
        <v>213</v>
      </c>
      <c r="J10" s="79">
        <f>I10/$I$15</f>
        <v>8.0286468149264989E-2</v>
      </c>
      <c r="K10" s="161">
        <v>484</v>
      </c>
      <c r="L10" s="79">
        <f>K10/$K$15</f>
        <v>0.10377358490566038</v>
      </c>
      <c r="M10" s="161">
        <v>207</v>
      </c>
      <c r="N10" s="158">
        <f>M10/$M$15</f>
        <v>9.6819457436856882E-2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6747</v>
      </c>
      <c r="D11" s="79">
        <f t="shared" si="0"/>
        <v>0.41440943430993182</v>
      </c>
      <c r="E11" s="161">
        <v>2589</v>
      </c>
      <c r="F11" s="79">
        <f t="shared" ref="F11:F15" si="2">E11/$E$15</f>
        <v>0.44188428059395801</v>
      </c>
      <c r="G11" s="161">
        <v>324</v>
      </c>
      <c r="H11" s="79">
        <f t="shared" ref="H11:H15" si="3">G11/$G$15</f>
        <v>0.33505687693898656</v>
      </c>
      <c r="I11" s="161">
        <v>1027</v>
      </c>
      <c r="J11" s="79">
        <f t="shared" ref="J11:J15" si="4">I11/$I$15</f>
        <v>0.38710893328307577</v>
      </c>
      <c r="K11" s="161">
        <v>2100</v>
      </c>
      <c r="L11" s="79">
        <f t="shared" ref="L11:L15" si="5">K11/$K$15</f>
        <v>0.45025728987993141</v>
      </c>
      <c r="M11" s="161">
        <v>707</v>
      </c>
      <c r="N11" s="158">
        <f t="shared" ref="N11:N15" si="6">M11/$M$15</f>
        <v>0.33068288119738071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1644</v>
      </c>
      <c r="D12" s="79">
        <f t="shared" si="0"/>
        <v>0.1009765984890363</v>
      </c>
      <c r="E12" s="161">
        <v>633</v>
      </c>
      <c r="F12" s="79">
        <f t="shared" si="2"/>
        <v>0.1080389144905274</v>
      </c>
      <c r="G12" s="161">
        <v>60</v>
      </c>
      <c r="H12" s="79">
        <f t="shared" si="3"/>
        <v>6.2047569803516028E-2</v>
      </c>
      <c r="I12" s="161">
        <v>261</v>
      </c>
      <c r="J12" s="79">
        <f t="shared" si="4"/>
        <v>9.8379193366000747E-2</v>
      </c>
      <c r="K12" s="161">
        <v>510</v>
      </c>
      <c r="L12" s="79">
        <f t="shared" si="5"/>
        <v>0.10934819897084049</v>
      </c>
      <c r="M12" s="161">
        <v>180</v>
      </c>
      <c r="N12" s="158">
        <f t="shared" si="6"/>
        <v>8.4190832553788592E-2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2023</v>
      </c>
      <c r="D13" s="79">
        <f t="shared" si="0"/>
        <v>0.12425526687549905</v>
      </c>
      <c r="E13" s="161">
        <v>722</v>
      </c>
      <c r="F13" s="79">
        <f t="shared" si="2"/>
        <v>0.12322922000341355</v>
      </c>
      <c r="G13" s="161">
        <v>112</v>
      </c>
      <c r="H13" s="79">
        <f t="shared" si="3"/>
        <v>0.11582213029989659</v>
      </c>
      <c r="I13" s="161">
        <v>370</v>
      </c>
      <c r="J13" s="79">
        <f t="shared" si="4"/>
        <v>0.13946475687900489</v>
      </c>
      <c r="K13" s="161">
        <v>516</v>
      </c>
      <c r="L13" s="79">
        <f t="shared" si="5"/>
        <v>0.11063464837049743</v>
      </c>
      <c r="M13" s="161">
        <v>303</v>
      </c>
      <c r="N13" s="158">
        <f t="shared" si="6"/>
        <v>0.14172123479887747</v>
      </c>
      <c r="O13" s="96"/>
      <c r="P13" s="93"/>
      <c r="Q13" s="93"/>
    </row>
    <row r="14" spans="1:18">
      <c r="A14" s="19"/>
      <c r="B14" s="165" t="s">
        <v>83</v>
      </c>
      <c r="C14" s="78">
        <f t="shared" si="1"/>
        <v>4358</v>
      </c>
      <c r="D14" s="166">
        <f t="shared" si="0"/>
        <v>0.26767397580001229</v>
      </c>
      <c r="E14" s="162">
        <v>1402</v>
      </c>
      <c r="F14" s="166">
        <f t="shared" si="2"/>
        <v>0.2392899812254651</v>
      </c>
      <c r="G14" s="162">
        <v>379</v>
      </c>
      <c r="H14" s="166">
        <f t="shared" si="3"/>
        <v>0.39193381592554294</v>
      </c>
      <c r="I14" s="162">
        <v>782</v>
      </c>
      <c r="J14" s="166">
        <f t="shared" si="4"/>
        <v>0.29476064832265358</v>
      </c>
      <c r="K14" s="162">
        <v>1054</v>
      </c>
      <c r="L14" s="166">
        <f t="shared" si="5"/>
        <v>0.22598627787307032</v>
      </c>
      <c r="M14" s="162">
        <v>741</v>
      </c>
      <c r="N14" s="167">
        <f t="shared" si="6"/>
        <v>0.34658559401309635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16281</v>
      </c>
      <c r="D15" s="75">
        <f t="shared" si="0"/>
        <v>1</v>
      </c>
      <c r="E15" s="74">
        <f>SUM(E10:E14)</f>
        <v>5859</v>
      </c>
      <c r="F15" s="75">
        <f t="shared" si="2"/>
        <v>1</v>
      </c>
      <c r="G15" s="74">
        <f>SUM(G10:G14)</f>
        <v>967</v>
      </c>
      <c r="H15" s="75">
        <f t="shared" si="3"/>
        <v>1</v>
      </c>
      <c r="I15" s="74">
        <f>SUM(I10:I14)</f>
        <v>2653</v>
      </c>
      <c r="J15" s="75">
        <f t="shared" si="4"/>
        <v>1</v>
      </c>
      <c r="K15" s="74">
        <f>SUM(K10:K14)</f>
        <v>4664</v>
      </c>
      <c r="L15" s="75">
        <f t="shared" si="5"/>
        <v>1</v>
      </c>
      <c r="M15" s="74">
        <f>SUM(M10:M14)</f>
        <v>2138</v>
      </c>
      <c r="N15" s="159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1"/>
      <c r="C18" s="221" t="s">
        <v>148</v>
      </c>
      <c r="D18" s="222"/>
      <c r="E18" s="221" t="s">
        <v>152</v>
      </c>
      <c r="F18" s="223"/>
      <c r="G18" s="223"/>
      <c r="H18" s="223"/>
      <c r="I18" s="223"/>
      <c r="J18" s="222"/>
      <c r="K18" s="221"/>
      <c r="L18" s="224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2" t="s">
        <v>76</v>
      </c>
      <c r="C19" s="225">
        <v>2021</v>
      </c>
      <c r="D19" s="226"/>
      <c r="E19" s="225">
        <v>2020</v>
      </c>
      <c r="F19" s="226"/>
      <c r="G19" s="225">
        <v>2021</v>
      </c>
      <c r="H19" s="226"/>
      <c r="I19" s="225" t="s">
        <v>138</v>
      </c>
      <c r="J19" s="226"/>
      <c r="K19" s="225" t="s">
        <v>52</v>
      </c>
      <c r="L19" s="227"/>
      <c r="M19" s="38"/>
      <c r="N19" s="38"/>
      <c r="O19" s="220"/>
      <c r="P19" s="220"/>
      <c r="Q19"/>
      <c r="R19"/>
      <c r="S19" s="38"/>
      <c r="T19"/>
    </row>
    <row r="20" spans="1:22" ht="15.75">
      <c r="A20" s="38"/>
      <c r="B20" s="133"/>
      <c r="C20" s="191" t="s">
        <v>67</v>
      </c>
      <c r="D20" s="134" t="s">
        <v>23</v>
      </c>
      <c r="E20" s="191" t="s">
        <v>67</v>
      </c>
      <c r="F20" s="134" t="s">
        <v>23</v>
      </c>
      <c r="G20" s="191" t="s">
        <v>67</v>
      </c>
      <c r="H20" s="134" t="s">
        <v>23</v>
      </c>
      <c r="I20" s="191" t="s">
        <v>67</v>
      </c>
      <c r="J20" s="134" t="s">
        <v>23</v>
      </c>
      <c r="K20" s="191" t="s">
        <v>67</v>
      </c>
      <c r="L20" s="135" t="s">
        <v>23</v>
      </c>
      <c r="M20" s="38"/>
      <c r="N20"/>
      <c r="O20" s="126"/>
      <c r="P20"/>
      <c r="Q20"/>
      <c r="R20"/>
      <c r="S20" s="38"/>
      <c r="T20"/>
    </row>
    <row r="21" spans="1:22" ht="15.75">
      <c r="A21" s="38"/>
      <c r="B21" s="192" t="s">
        <v>77</v>
      </c>
      <c r="C21" s="161">
        <v>1389</v>
      </c>
      <c r="D21" s="141">
        <f>C21/C28</f>
        <v>7.3298153034300789E-2</v>
      </c>
      <c r="E21" s="161">
        <v>784</v>
      </c>
      <c r="F21" s="141">
        <f>E21/E28</f>
        <v>2.3299355107135426E-2</v>
      </c>
      <c r="G21" s="161">
        <v>1509</v>
      </c>
      <c r="H21" s="141">
        <f>G21/G28</f>
        <v>9.268472452552054E-2</v>
      </c>
      <c r="I21" s="136">
        <f t="shared" ref="I21:I26" si="7">G21-E21</f>
        <v>725</v>
      </c>
      <c r="J21" s="142">
        <f t="shared" ref="J21:J27" si="8">I21/E21</f>
        <v>0.92474489795918369</v>
      </c>
      <c r="K21" s="136">
        <f>G21-C21</f>
        <v>120</v>
      </c>
      <c r="L21" s="142">
        <f>K21/C21</f>
        <v>8.6393088552915762E-2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192" t="s">
        <v>139</v>
      </c>
      <c r="C22" s="162">
        <v>6041</v>
      </c>
      <c r="D22" s="141">
        <f>C22/C28</f>
        <v>0.3187862796833773</v>
      </c>
      <c r="E22" s="162">
        <v>8882</v>
      </c>
      <c r="F22" s="141">
        <f>E22/E28</f>
        <v>0.26396029599690929</v>
      </c>
      <c r="G22" s="162">
        <v>6747</v>
      </c>
      <c r="H22" s="141">
        <f>G22/G28</f>
        <v>0.41440943430993182</v>
      </c>
      <c r="I22" s="136">
        <f t="shared" si="7"/>
        <v>-2135</v>
      </c>
      <c r="J22" s="142">
        <f t="shared" si="8"/>
        <v>-0.24037378968700743</v>
      </c>
      <c r="K22" s="136">
        <f t="shared" ref="K22:K28" si="9">G22-C22</f>
        <v>706</v>
      </c>
      <c r="L22" s="142">
        <f t="shared" ref="L22:L28" si="10">K22/C22</f>
        <v>0.11686806820062903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93" t="s">
        <v>140</v>
      </c>
      <c r="C23" s="163">
        <f>1389+6041</f>
        <v>7430</v>
      </c>
      <c r="D23" s="143">
        <f>C23/C28</f>
        <v>0.39208443271767812</v>
      </c>
      <c r="E23" s="163">
        <f>784+8882</f>
        <v>9666</v>
      </c>
      <c r="F23" s="143">
        <f>E23/E28</f>
        <v>0.28725965110404472</v>
      </c>
      <c r="G23" s="163">
        <f t="shared" ref="G23" si="11">SUM(G21:G22)</f>
        <v>8256</v>
      </c>
      <c r="H23" s="143">
        <f>G23/G28</f>
        <v>0.50709415883545239</v>
      </c>
      <c r="I23" s="139">
        <f t="shared" si="7"/>
        <v>-1410</v>
      </c>
      <c r="J23" s="144">
        <f t="shared" si="8"/>
        <v>-0.14587212911235259</v>
      </c>
      <c r="K23" s="139">
        <f t="shared" si="9"/>
        <v>826</v>
      </c>
      <c r="L23" s="144">
        <f t="shared" si="10"/>
        <v>0.11117092866756394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92" t="s">
        <v>141</v>
      </c>
      <c r="C24" s="162">
        <v>1674</v>
      </c>
      <c r="D24" s="141">
        <f>C24/C28</f>
        <v>8.8337730870712394E-2</v>
      </c>
      <c r="E24" s="162">
        <v>5482</v>
      </c>
      <c r="F24" s="141">
        <f>E24/E28</f>
        <v>0.16291717435882194</v>
      </c>
      <c r="G24" s="162">
        <v>1644</v>
      </c>
      <c r="H24" s="141">
        <f>G24/G28</f>
        <v>0.1009765984890363</v>
      </c>
      <c r="I24" s="136">
        <f t="shared" si="7"/>
        <v>-3838</v>
      </c>
      <c r="J24" s="142">
        <f t="shared" si="8"/>
        <v>-0.70010944910616568</v>
      </c>
      <c r="K24" s="136">
        <f t="shared" si="9"/>
        <v>-30</v>
      </c>
      <c r="L24" s="142">
        <f t="shared" si="10"/>
        <v>-1.7921146953405017E-2</v>
      </c>
      <c r="M24" s="38"/>
      <c r="N24"/>
      <c r="O24" s="126"/>
      <c r="P24"/>
      <c r="Q24" s="137"/>
      <c r="R24"/>
      <c r="S24" s="38"/>
      <c r="T24"/>
    </row>
    <row r="25" spans="1:22" ht="15.75">
      <c r="A25" s="38"/>
      <c r="B25" s="192" t="s">
        <v>142</v>
      </c>
      <c r="C25" s="162">
        <v>2432</v>
      </c>
      <c r="D25" s="141">
        <f>C25/C28</f>
        <v>0.1283377308707124</v>
      </c>
      <c r="E25" s="162">
        <v>13314</v>
      </c>
      <c r="F25" s="141">
        <f>E25/E28</f>
        <v>0.39567297690867487</v>
      </c>
      <c r="G25" s="162">
        <v>2023</v>
      </c>
      <c r="H25" s="141">
        <f>G25/G28</f>
        <v>0.12425526687549905</v>
      </c>
      <c r="I25" s="136">
        <f t="shared" si="7"/>
        <v>-11291</v>
      </c>
      <c r="J25" s="142">
        <f t="shared" si="8"/>
        <v>-0.84805467928496314</v>
      </c>
      <c r="K25" s="136">
        <f t="shared" si="9"/>
        <v>-409</v>
      </c>
      <c r="L25" s="142">
        <f t="shared" si="10"/>
        <v>-0.16817434210526316</v>
      </c>
      <c r="M25" s="38"/>
      <c r="N25"/>
      <c r="O25" s="126"/>
      <c r="P25"/>
      <c r="Q25" s="137"/>
      <c r="R25"/>
      <c r="S25" s="38"/>
      <c r="T25" s="138"/>
    </row>
    <row r="26" spans="1:22" ht="15.75">
      <c r="A26" s="38"/>
      <c r="B26" s="194" t="s">
        <v>143</v>
      </c>
      <c r="C26" s="163">
        <v>7414</v>
      </c>
      <c r="D26" s="143">
        <f>C26/C28</f>
        <v>0.39124010554089711</v>
      </c>
      <c r="E26" s="163">
        <v>5187</v>
      </c>
      <c r="F26" s="143">
        <f>E26/E28</f>
        <v>0.1541501976284585</v>
      </c>
      <c r="G26" s="163">
        <v>4358</v>
      </c>
      <c r="H26" s="143">
        <f>G26/G28</f>
        <v>0.26767397580001229</v>
      </c>
      <c r="I26" s="139">
        <f t="shared" si="7"/>
        <v>-829</v>
      </c>
      <c r="J26" s="144">
        <f t="shared" si="8"/>
        <v>-0.15982263350684403</v>
      </c>
      <c r="K26" s="139">
        <f t="shared" si="9"/>
        <v>-3056</v>
      </c>
      <c r="L26" s="144">
        <f t="shared" si="10"/>
        <v>-0.41219314809819263</v>
      </c>
      <c r="M26" s="137"/>
      <c r="N26"/>
      <c r="O26" s="126"/>
      <c r="P26"/>
      <c r="Q26" s="137"/>
      <c r="R26"/>
      <c r="S26" s="137"/>
      <c r="T26" s="140"/>
    </row>
    <row r="27" spans="1:22" ht="15.75">
      <c r="A27" s="38"/>
      <c r="B27" s="194" t="s">
        <v>144</v>
      </c>
      <c r="C27" s="168">
        <f>7414+2432</f>
        <v>9846</v>
      </c>
      <c r="D27" s="143">
        <f>C27/C28</f>
        <v>0.51957783641160948</v>
      </c>
      <c r="E27" s="168">
        <f t="shared" ref="E27" si="12">E25+E26</f>
        <v>18501</v>
      </c>
      <c r="F27" s="143">
        <f>E27/E28</f>
        <v>0.54982317453713336</v>
      </c>
      <c r="G27" s="168">
        <f t="shared" ref="G27" si="13">G25+G26</f>
        <v>6381</v>
      </c>
      <c r="H27" s="143">
        <f>G27/G28</f>
        <v>0.39192924267551132</v>
      </c>
      <c r="I27" s="139">
        <f>SUM(I25,I26)</f>
        <v>-12120</v>
      </c>
      <c r="J27" s="144">
        <f t="shared" si="8"/>
        <v>-0.65509972433922492</v>
      </c>
      <c r="K27" s="160">
        <f t="shared" ref="K27" si="14">K25+K26</f>
        <v>-3465</v>
      </c>
      <c r="L27" s="144">
        <f t="shared" si="10"/>
        <v>-0.35191956124314444</v>
      </c>
      <c r="M27" s="137"/>
      <c r="N27" s="137"/>
      <c r="O27"/>
      <c r="P27"/>
      <c r="Q27"/>
      <c r="R27"/>
      <c r="S27" s="137"/>
      <c r="T27" s="140"/>
    </row>
    <row r="28" spans="1:22" ht="16.5" thickBot="1">
      <c r="A28" s="38"/>
      <c r="B28" s="179" t="s">
        <v>145</v>
      </c>
      <c r="C28" s="202">
        <f t="shared" ref="C28" si="15">C21+C22+C24+C25+C26</f>
        <v>18950</v>
      </c>
      <c r="D28" s="180">
        <f>C28/C28</f>
        <v>1</v>
      </c>
      <c r="E28" s="202">
        <f t="shared" ref="E28" si="16">E21+E22+E24+E25+E26</f>
        <v>33649</v>
      </c>
      <c r="F28" s="180">
        <f>E28/E28</f>
        <v>1</v>
      </c>
      <c r="G28" s="202">
        <f>G21+G22+G24+G25+G26</f>
        <v>16281</v>
      </c>
      <c r="H28" s="180">
        <v>1</v>
      </c>
      <c r="I28" s="181">
        <f>SUM(I21,I22,I24,I27)</f>
        <v>-17368</v>
      </c>
      <c r="J28" s="182">
        <f>I28/E28</f>
        <v>-0.51615204017950012</v>
      </c>
      <c r="K28" s="246">
        <f t="shared" si="9"/>
        <v>-2669</v>
      </c>
      <c r="L28" s="247">
        <f t="shared" si="10"/>
        <v>-0.140844327176781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38"/>
      <c r="N29" s="19"/>
      <c r="O29" s="19"/>
      <c r="P29" s="19"/>
      <c r="Q29" s="19"/>
    </row>
    <row r="30" spans="1:22" ht="4.5" customHeight="1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12" t="s">
        <v>96</v>
      </c>
      <c r="D34" s="213"/>
      <c r="E34" s="213"/>
      <c r="F34" s="213"/>
      <c r="G34" s="213"/>
      <c r="H34" s="214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207" t="s">
        <v>147</v>
      </c>
      <c r="D35" s="208"/>
      <c r="E35" s="207" t="s">
        <v>151</v>
      </c>
      <c r="F35" s="208"/>
      <c r="G35" s="209" t="s">
        <v>52</v>
      </c>
      <c r="H35" s="210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64">
        <v>2300</v>
      </c>
      <c r="D37" s="50">
        <f>C37/C42</f>
        <v>0.31022390072835176</v>
      </c>
      <c r="E37" s="164">
        <v>1402</v>
      </c>
      <c r="F37" s="50">
        <f>E37/E42</f>
        <v>0.32170720513997247</v>
      </c>
      <c r="G37" s="51">
        <f>E37-C37</f>
        <v>-898</v>
      </c>
      <c r="H37" s="124">
        <f>G37/C37</f>
        <v>-0.39043478260869563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64">
        <v>1288</v>
      </c>
      <c r="D38" s="50">
        <f>C38/C42</f>
        <v>0.17372538440787699</v>
      </c>
      <c r="E38" s="164">
        <v>782</v>
      </c>
      <c r="F38" s="50">
        <f>E38/E42</f>
        <v>0.1794401101422671</v>
      </c>
      <c r="G38" s="51">
        <f t="shared" ref="G38:G42" si="17">E38-C38</f>
        <v>-506</v>
      </c>
      <c r="H38" s="124">
        <f t="shared" ref="H38:H42" si="18">G38/C38</f>
        <v>-0.39285714285714285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64">
        <v>813</v>
      </c>
      <c r="D39" s="50">
        <f>C39/C42</f>
        <v>0.10965740490963043</v>
      </c>
      <c r="E39" s="164">
        <v>379</v>
      </c>
      <c r="F39" s="50">
        <f>E39/E42</f>
        <v>8.6966498393758598E-2</v>
      </c>
      <c r="G39" s="51">
        <f t="shared" si="17"/>
        <v>-434</v>
      </c>
      <c r="H39" s="124">
        <f t="shared" si="18"/>
        <v>-0.53382533825338252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64">
        <v>1823</v>
      </c>
      <c r="D40" s="50">
        <f>C40/C42</f>
        <v>0.24588616131642838</v>
      </c>
      <c r="E40" s="164">
        <v>1054</v>
      </c>
      <c r="F40" s="50">
        <f>E40/E42</f>
        <v>0.24185406149609912</v>
      </c>
      <c r="G40" s="51">
        <f t="shared" si="17"/>
        <v>-769</v>
      </c>
      <c r="H40" s="124">
        <f t="shared" si="18"/>
        <v>-0.42183214481623699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64">
        <v>1190</v>
      </c>
      <c r="D41" s="50">
        <f>C41/C42</f>
        <v>0.16050714863771243</v>
      </c>
      <c r="E41" s="164">
        <v>741</v>
      </c>
      <c r="F41" s="50">
        <f>E41/E42</f>
        <v>0.1700321248279027</v>
      </c>
      <c r="G41" s="51">
        <f t="shared" si="17"/>
        <v>-449</v>
      </c>
      <c r="H41" s="124">
        <f t="shared" si="18"/>
        <v>-0.37731092436974789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7414</v>
      </c>
      <c r="D42" s="129">
        <f>C42/C42</f>
        <v>1</v>
      </c>
      <c r="E42" s="71">
        <f>SUM(E37:E41)</f>
        <v>4358</v>
      </c>
      <c r="F42" s="129">
        <f>E42/E42</f>
        <v>1</v>
      </c>
      <c r="G42" s="130">
        <f t="shared" si="17"/>
        <v>-3056</v>
      </c>
      <c r="H42" s="195">
        <f t="shared" si="18"/>
        <v>-0.41219314809819263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L26" sqref="L26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5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5.7109375" style="44" customWidth="1"/>
    <col min="11" max="11" width="8" style="8" customWidth="1"/>
    <col min="12" max="12" width="7.85546875" style="8" customWidth="1"/>
    <col min="13" max="13" width="4.5703125" style="8" customWidth="1"/>
    <col min="14" max="14" width="5.570312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" style="44" customWidth="1"/>
    <col min="19" max="19" width="8.140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8.28515625" style="8" customWidth="1"/>
    <col min="24" max="24" width="8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8" t="s">
        <v>95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7" ht="9.75" customHeight="1">
      <c r="B4" s="97"/>
    </row>
    <row r="5" spans="1:27" s="11" customFormat="1">
      <c r="A5" s="233" t="s">
        <v>103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34" t="s">
        <v>20</v>
      </c>
      <c r="D7" s="234"/>
      <c r="E7" s="234"/>
      <c r="F7" s="234"/>
      <c r="G7" s="235" t="s">
        <v>51</v>
      </c>
      <c r="H7" s="235"/>
      <c r="I7" s="235"/>
      <c r="J7" s="235"/>
      <c r="K7" s="235" t="s">
        <v>16</v>
      </c>
      <c r="L7" s="235"/>
      <c r="M7" s="235"/>
      <c r="N7" s="235"/>
      <c r="O7" s="234" t="s">
        <v>73</v>
      </c>
      <c r="P7" s="234"/>
      <c r="Q7" s="234"/>
      <c r="R7" s="234"/>
      <c r="S7" s="231" t="s">
        <v>21</v>
      </c>
      <c r="T7" s="231"/>
      <c r="U7" s="231"/>
      <c r="V7" s="231"/>
      <c r="W7" s="231" t="s">
        <v>74</v>
      </c>
      <c r="X7" s="231"/>
      <c r="Y7" s="231"/>
      <c r="Z7" s="232"/>
      <c r="AA7" s="10"/>
    </row>
    <row r="8" spans="1:27" s="11" customFormat="1">
      <c r="A8" s="107"/>
      <c r="B8" s="54" t="s">
        <v>45</v>
      </c>
      <c r="C8" s="155" t="s">
        <v>149</v>
      </c>
      <c r="D8" s="203" t="s">
        <v>153</v>
      </c>
      <c r="E8" s="229" t="s">
        <v>48</v>
      </c>
      <c r="F8" s="229"/>
      <c r="G8" s="155" t="s">
        <v>149</v>
      </c>
      <c r="H8" s="203" t="s">
        <v>153</v>
      </c>
      <c r="I8" s="229" t="s">
        <v>48</v>
      </c>
      <c r="J8" s="229"/>
      <c r="K8" s="155" t="s">
        <v>149</v>
      </c>
      <c r="L8" s="203" t="s">
        <v>153</v>
      </c>
      <c r="M8" s="229" t="s">
        <v>48</v>
      </c>
      <c r="N8" s="229"/>
      <c r="O8" s="155" t="s">
        <v>149</v>
      </c>
      <c r="P8" s="203" t="s">
        <v>153</v>
      </c>
      <c r="Q8" s="229" t="s">
        <v>48</v>
      </c>
      <c r="R8" s="229"/>
      <c r="S8" s="155" t="s">
        <v>149</v>
      </c>
      <c r="T8" s="203" t="s">
        <v>153</v>
      </c>
      <c r="U8" s="229" t="s">
        <v>48</v>
      </c>
      <c r="V8" s="229"/>
      <c r="W8" s="155" t="s">
        <v>149</v>
      </c>
      <c r="X8" s="203" t="s">
        <v>153</v>
      </c>
      <c r="Y8" s="229" t="s">
        <v>48</v>
      </c>
      <c r="Z8" s="230"/>
      <c r="AA8" s="10"/>
    </row>
    <row r="9" spans="1:27" s="11" customFormat="1">
      <c r="A9" s="108">
        <v>1</v>
      </c>
      <c r="B9" s="120" t="s">
        <v>86</v>
      </c>
      <c r="C9" s="152">
        <v>146</v>
      </c>
      <c r="D9" s="152">
        <v>72</v>
      </c>
      <c r="E9" s="153">
        <f t="shared" ref="E9:E19" si="0">D9-C9</f>
        <v>-74</v>
      </c>
      <c r="F9" s="154">
        <f>E9/C9</f>
        <v>-0.50684931506849318</v>
      </c>
      <c r="G9" s="152">
        <v>30</v>
      </c>
      <c r="H9" s="152">
        <v>18</v>
      </c>
      <c r="I9" s="153">
        <f t="shared" ref="I9:I20" si="1">H9-G9</f>
        <v>-12</v>
      </c>
      <c r="J9" s="154">
        <f>I9/G9</f>
        <v>-0.4</v>
      </c>
      <c r="K9" s="152">
        <v>9</v>
      </c>
      <c r="L9" s="152">
        <v>3</v>
      </c>
      <c r="M9" s="153">
        <f t="shared" ref="M9:M19" si="2">L9-K9</f>
        <v>-6</v>
      </c>
      <c r="N9" s="154">
        <f t="shared" ref="N9:N19" si="3">M9/K9</f>
        <v>-0.66666666666666663</v>
      </c>
      <c r="O9" s="152">
        <v>93</v>
      </c>
      <c r="P9" s="152">
        <v>58</v>
      </c>
      <c r="Q9" s="153">
        <f t="shared" ref="Q9:Q20" si="4">P9-O9</f>
        <v>-35</v>
      </c>
      <c r="R9" s="154">
        <f>Q9/O9</f>
        <v>-0.37634408602150538</v>
      </c>
      <c r="S9" s="152">
        <v>28</v>
      </c>
      <c r="T9" s="152">
        <v>18</v>
      </c>
      <c r="U9" s="153">
        <f t="shared" ref="U9:U20" si="5">T9-S9</f>
        <v>-10</v>
      </c>
      <c r="V9" s="154">
        <f>U9/S9</f>
        <v>-0.35714285714285715</v>
      </c>
      <c r="W9" s="152">
        <f>C9+G9+K9+O9+S9</f>
        <v>306</v>
      </c>
      <c r="X9" s="152">
        <f>D9+H9+L9+P9+T9</f>
        <v>169</v>
      </c>
      <c r="Y9" s="170">
        <f>X9-W9</f>
        <v>-137</v>
      </c>
      <c r="Z9" s="171">
        <f>Y9/W9</f>
        <v>-0.44771241830065361</v>
      </c>
      <c r="AA9" s="10"/>
    </row>
    <row r="10" spans="1:27" s="11" customFormat="1">
      <c r="A10" s="108">
        <v>2</v>
      </c>
      <c r="B10" s="121" t="s">
        <v>87</v>
      </c>
      <c r="C10" s="152">
        <v>248</v>
      </c>
      <c r="D10" s="152">
        <v>149</v>
      </c>
      <c r="E10" s="153">
        <f t="shared" si="0"/>
        <v>-99</v>
      </c>
      <c r="F10" s="154">
        <f t="shared" ref="F10:F19" si="6">E10/C10</f>
        <v>-0.39919354838709675</v>
      </c>
      <c r="G10" s="152">
        <v>77</v>
      </c>
      <c r="H10" s="152">
        <v>47</v>
      </c>
      <c r="I10" s="153">
        <f t="shared" si="1"/>
        <v>-30</v>
      </c>
      <c r="J10" s="154">
        <f t="shared" ref="J10:J20" si="7">I10/G10</f>
        <v>-0.38961038961038963</v>
      </c>
      <c r="K10" s="152">
        <v>17</v>
      </c>
      <c r="L10" s="152">
        <v>10</v>
      </c>
      <c r="M10" s="153">
        <f t="shared" si="2"/>
        <v>-7</v>
      </c>
      <c r="N10" s="154">
        <f t="shared" si="3"/>
        <v>-0.41176470588235292</v>
      </c>
      <c r="O10" s="152">
        <v>174</v>
      </c>
      <c r="P10" s="152">
        <v>105</v>
      </c>
      <c r="Q10" s="153">
        <f t="shared" si="4"/>
        <v>-69</v>
      </c>
      <c r="R10" s="154">
        <f t="shared" ref="R10:R20" si="8">Q10/O10</f>
        <v>-0.39655172413793105</v>
      </c>
      <c r="S10" s="152">
        <v>62</v>
      </c>
      <c r="T10" s="152">
        <v>43</v>
      </c>
      <c r="U10" s="153">
        <f t="shared" si="5"/>
        <v>-19</v>
      </c>
      <c r="V10" s="154">
        <f t="shared" ref="V10:V20" si="9">U10/S10</f>
        <v>-0.30645161290322581</v>
      </c>
      <c r="W10" s="152">
        <f t="shared" ref="W10:W19" si="10">C10+G10+K10+O10+S10</f>
        <v>578</v>
      </c>
      <c r="X10" s="152">
        <f t="shared" ref="X10:X19" si="11">D10+H10+L10+P10+T10</f>
        <v>354</v>
      </c>
      <c r="Y10" s="170">
        <f t="shared" ref="Y10:Y20" si="12">X10-W10</f>
        <v>-224</v>
      </c>
      <c r="Z10" s="171">
        <f t="shared" ref="Z10:Z20" si="13">Y10/W10</f>
        <v>-0.38754325259515571</v>
      </c>
      <c r="AA10" s="10"/>
    </row>
    <row r="11" spans="1:27" s="11" customFormat="1">
      <c r="A11" s="108">
        <v>3</v>
      </c>
      <c r="B11" s="121" t="s">
        <v>88</v>
      </c>
      <c r="C11" s="152">
        <v>181</v>
      </c>
      <c r="D11" s="152">
        <v>109</v>
      </c>
      <c r="E11" s="153">
        <f t="shared" si="0"/>
        <v>-72</v>
      </c>
      <c r="F11" s="154">
        <f t="shared" si="6"/>
        <v>-0.39779005524861877</v>
      </c>
      <c r="G11" s="152">
        <v>63</v>
      </c>
      <c r="H11" s="152">
        <v>33</v>
      </c>
      <c r="I11" s="153">
        <f t="shared" si="1"/>
        <v>-30</v>
      </c>
      <c r="J11" s="154">
        <f t="shared" si="7"/>
        <v>-0.47619047619047616</v>
      </c>
      <c r="K11" s="152">
        <v>27</v>
      </c>
      <c r="L11" s="152">
        <v>14</v>
      </c>
      <c r="M11" s="153">
        <f t="shared" si="2"/>
        <v>-13</v>
      </c>
      <c r="N11" s="154">
        <f t="shared" si="3"/>
        <v>-0.48148148148148145</v>
      </c>
      <c r="O11" s="152">
        <v>101</v>
      </c>
      <c r="P11" s="152">
        <v>55</v>
      </c>
      <c r="Q11" s="153">
        <f t="shared" si="4"/>
        <v>-46</v>
      </c>
      <c r="R11" s="154">
        <f t="shared" si="8"/>
        <v>-0.45544554455445546</v>
      </c>
      <c r="S11" s="152">
        <v>33</v>
      </c>
      <c r="T11" s="152">
        <v>20</v>
      </c>
      <c r="U11" s="153">
        <f t="shared" si="5"/>
        <v>-13</v>
      </c>
      <c r="V11" s="154">
        <f t="shared" si="9"/>
        <v>-0.39393939393939392</v>
      </c>
      <c r="W11" s="152">
        <f t="shared" si="10"/>
        <v>405</v>
      </c>
      <c r="X11" s="152">
        <f t="shared" si="11"/>
        <v>231</v>
      </c>
      <c r="Y11" s="170">
        <f t="shared" si="12"/>
        <v>-174</v>
      </c>
      <c r="Z11" s="171">
        <f t="shared" si="13"/>
        <v>-0.42962962962962964</v>
      </c>
      <c r="AA11" s="10"/>
    </row>
    <row r="12" spans="1:27" s="11" customFormat="1">
      <c r="A12" s="108">
        <v>4</v>
      </c>
      <c r="B12" s="120" t="s">
        <v>89</v>
      </c>
      <c r="C12" s="152">
        <v>504</v>
      </c>
      <c r="D12" s="152">
        <v>329</v>
      </c>
      <c r="E12" s="153">
        <f t="shared" si="0"/>
        <v>-175</v>
      </c>
      <c r="F12" s="154">
        <f t="shared" si="6"/>
        <v>-0.34722222222222221</v>
      </c>
      <c r="G12" s="152">
        <v>264</v>
      </c>
      <c r="H12" s="152">
        <v>171</v>
      </c>
      <c r="I12" s="153">
        <f t="shared" si="1"/>
        <v>-93</v>
      </c>
      <c r="J12" s="154">
        <f t="shared" si="7"/>
        <v>-0.35227272727272729</v>
      </c>
      <c r="K12" s="152">
        <v>100</v>
      </c>
      <c r="L12" s="152">
        <v>58</v>
      </c>
      <c r="M12" s="153">
        <f t="shared" si="2"/>
        <v>-42</v>
      </c>
      <c r="N12" s="154">
        <f t="shared" si="3"/>
        <v>-0.42</v>
      </c>
      <c r="O12" s="152">
        <v>359</v>
      </c>
      <c r="P12" s="152">
        <v>228</v>
      </c>
      <c r="Q12" s="153">
        <f t="shared" si="4"/>
        <v>-131</v>
      </c>
      <c r="R12" s="154">
        <f t="shared" si="8"/>
        <v>-0.36490250696378829</v>
      </c>
      <c r="S12" s="152">
        <v>154</v>
      </c>
      <c r="T12" s="152">
        <v>107</v>
      </c>
      <c r="U12" s="153">
        <f t="shared" si="5"/>
        <v>-47</v>
      </c>
      <c r="V12" s="154">
        <f t="shared" si="9"/>
        <v>-0.30519480519480519</v>
      </c>
      <c r="W12" s="152">
        <f t="shared" si="10"/>
        <v>1381</v>
      </c>
      <c r="X12" s="152">
        <f t="shared" si="11"/>
        <v>893</v>
      </c>
      <c r="Y12" s="170">
        <f t="shared" si="12"/>
        <v>-488</v>
      </c>
      <c r="Z12" s="171">
        <f t="shared" si="13"/>
        <v>-0.35336712527154235</v>
      </c>
      <c r="AA12" s="10"/>
    </row>
    <row r="13" spans="1:27" s="11" customFormat="1">
      <c r="A13" s="108">
        <v>5</v>
      </c>
      <c r="B13" s="120" t="s">
        <v>90</v>
      </c>
      <c r="C13" s="152">
        <v>420</v>
      </c>
      <c r="D13" s="152">
        <v>245</v>
      </c>
      <c r="E13" s="153">
        <f t="shared" si="0"/>
        <v>-175</v>
      </c>
      <c r="F13" s="154">
        <f t="shared" si="6"/>
        <v>-0.41666666666666669</v>
      </c>
      <c r="G13" s="152">
        <v>329</v>
      </c>
      <c r="H13" s="152">
        <v>195</v>
      </c>
      <c r="I13" s="153">
        <f t="shared" si="1"/>
        <v>-134</v>
      </c>
      <c r="J13" s="154">
        <f t="shared" si="7"/>
        <v>-0.40729483282674772</v>
      </c>
      <c r="K13" s="152">
        <v>337</v>
      </c>
      <c r="L13" s="152">
        <v>155</v>
      </c>
      <c r="M13" s="153">
        <f t="shared" si="2"/>
        <v>-182</v>
      </c>
      <c r="N13" s="154">
        <f t="shared" si="3"/>
        <v>-0.5400593471810089</v>
      </c>
      <c r="O13" s="152">
        <v>403</v>
      </c>
      <c r="P13" s="152">
        <v>212</v>
      </c>
      <c r="Q13" s="153">
        <f t="shared" si="4"/>
        <v>-191</v>
      </c>
      <c r="R13" s="154">
        <f t="shared" si="8"/>
        <v>-0.47394540942928037</v>
      </c>
      <c r="S13" s="152">
        <v>369</v>
      </c>
      <c r="T13" s="152">
        <v>201</v>
      </c>
      <c r="U13" s="153">
        <f t="shared" si="5"/>
        <v>-168</v>
      </c>
      <c r="V13" s="154">
        <f t="shared" si="9"/>
        <v>-0.45528455284552843</v>
      </c>
      <c r="W13" s="152">
        <f t="shared" si="10"/>
        <v>1858</v>
      </c>
      <c r="X13" s="152">
        <f t="shared" si="11"/>
        <v>1008</v>
      </c>
      <c r="Y13" s="170">
        <f t="shared" si="12"/>
        <v>-850</v>
      </c>
      <c r="Z13" s="171">
        <f t="shared" si="13"/>
        <v>-0.45748116254036597</v>
      </c>
      <c r="AA13" s="10"/>
    </row>
    <row r="14" spans="1:27" s="11" customFormat="1">
      <c r="A14" s="108">
        <v>6</v>
      </c>
      <c r="B14" s="120" t="s">
        <v>91</v>
      </c>
      <c r="C14" s="152">
        <v>2</v>
      </c>
      <c r="D14" s="152">
        <v>3</v>
      </c>
      <c r="E14" s="153">
        <f t="shared" si="0"/>
        <v>1</v>
      </c>
      <c r="F14" s="154">
        <f t="shared" si="6"/>
        <v>0.5</v>
      </c>
      <c r="G14" s="152">
        <v>2</v>
      </c>
      <c r="H14" s="152"/>
      <c r="I14" s="153"/>
      <c r="J14" s="154"/>
      <c r="K14" s="152">
        <v>2</v>
      </c>
      <c r="L14" s="152">
        <v>2</v>
      </c>
      <c r="M14" s="153"/>
      <c r="N14" s="154"/>
      <c r="O14" s="152">
        <v>2</v>
      </c>
      <c r="P14" s="152">
        <v>1</v>
      </c>
      <c r="Q14" s="153"/>
      <c r="R14" s="154"/>
      <c r="S14" s="152">
        <v>6</v>
      </c>
      <c r="T14" s="152">
        <v>3</v>
      </c>
      <c r="U14" s="153">
        <f t="shared" si="5"/>
        <v>-3</v>
      </c>
      <c r="V14" s="154">
        <f t="shared" si="9"/>
        <v>-0.5</v>
      </c>
      <c r="W14" s="152">
        <f t="shared" si="10"/>
        <v>14</v>
      </c>
      <c r="X14" s="152">
        <f t="shared" si="11"/>
        <v>9</v>
      </c>
      <c r="Y14" s="170">
        <f t="shared" si="12"/>
        <v>-5</v>
      </c>
      <c r="Z14" s="171">
        <f t="shared" si="13"/>
        <v>-0.35714285714285715</v>
      </c>
      <c r="AA14" s="10"/>
    </row>
    <row r="15" spans="1:27" s="11" customFormat="1">
      <c r="A15" s="108">
        <v>7</v>
      </c>
      <c r="B15" s="120" t="s">
        <v>92</v>
      </c>
      <c r="C15" s="152">
        <v>146</v>
      </c>
      <c r="D15" s="152">
        <v>90</v>
      </c>
      <c r="E15" s="153">
        <f t="shared" si="0"/>
        <v>-56</v>
      </c>
      <c r="F15" s="154">
        <f t="shared" si="6"/>
        <v>-0.38356164383561642</v>
      </c>
      <c r="G15" s="152">
        <v>55</v>
      </c>
      <c r="H15" s="152">
        <v>30</v>
      </c>
      <c r="I15" s="153">
        <f t="shared" si="1"/>
        <v>-25</v>
      </c>
      <c r="J15" s="154">
        <f t="shared" si="7"/>
        <v>-0.45454545454545453</v>
      </c>
      <c r="K15" s="152">
        <v>31</v>
      </c>
      <c r="L15" s="152">
        <v>13</v>
      </c>
      <c r="M15" s="153">
        <f t="shared" si="2"/>
        <v>-18</v>
      </c>
      <c r="N15" s="154">
        <f t="shared" si="3"/>
        <v>-0.58064516129032262</v>
      </c>
      <c r="O15" s="152">
        <v>114</v>
      </c>
      <c r="P15" s="152">
        <v>63</v>
      </c>
      <c r="Q15" s="153">
        <f t="shared" si="4"/>
        <v>-51</v>
      </c>
      <c r="R15" s="154">
        <f t="shared" si="8"/>
        <v>-0.44736842105263158</v>
      </c>
      <c r="S15" s="152">
        <v>55</v>
      </c>
      <c r="T15" s="152">
        <v>34</v>
      </c>
      <c r="U15" s="153">
        <f t="shared" si="5"/>
        <v>-21</v>
      </c>
      <c r="V15" s="154">
        <f t="shared" si="9"/>
        <v>-0.38181818181818183</v>
      </c>
      <c r="W15" s="152">
        <f t="shared" si="10"/>
        <v>401</v>
      </c>
      <c r="X15" s="152">
        <f t="shared" si="11"/>
        <v>230</v>
      </c>
      <c r="Y15" s="170">
        <f t="shared" si="12"/>
        <v>-171</v>
      </c>
      <c r="Z15" s="171">
        <f t="shared" si="13"/>
        <v>-0.42643391521197005</v>
      </c>
      <c r="AA15" s="10"/>
    </row>
    <row r="16" spans="1:27" s="11" customFormat="1">
      <c r="A16" s="108">
        <v>8</v>
      </c>
      <c r="B16" s="120" t="s">
        <v>93</v>
      </c>
      <c r="C16" s="152">
        <v>53</v>
      </c>
      <c r="D16" s="152">
        <v>33</v>
      </c>
      <c r="E16" s="153">
        <f t="shared" si="0"/>
        <v>-20</v>
      </c>
      <c r="F16" s="154">
        <f t="shared" si="6"/>
        <v>-0.37735849056603776</v>
      </c>
      <c r="G16" s="152">
        <v>61</v>
      </c>
      <c r="H16" s="152">
        <v>27</v>
      </c>
      <c r="I16" s="153">
        <f t="shared" si="1"/>
        <v>-34</v>
      </c>
      <c r="J16" s="154">
        <f t="shared" si="7"/>
        <v>-0.55737704918032782</v>
      </c>
      <c r="K16" s="152">
        <v>42</v>
      </c>
      <c r="L16" s="152">
        <v>23</v>
      </c>
      <c r="M16" s="153">
        <f t="shared" si="2"/>
        <v>-19</v>
      </c>
      <c r="N16" s="154">
        <f t="shared" si="3"/>
        <v>-0.45238095238095238</v>
      </c>
      <c r="O16" s="152">
        <v>54</v>
      </c>
      <c r="P16" s="152">
        <v>33</v>
      </c>
      <c r="Q16" s="153">
        <f t="shared" si="4"/>
        <v>-21</v>
      </c>
      <c r="R16" s="154">
        <f t="shared" si="8"/>
        <v>-0.3888888888888889</v>
      </c>
      <c r="S16" s="152">
        <v>70</v>
      </c>
      <c r="T16" s="152">
        <v>43</v>
      </c>
      <c r="U16" s="153">
        <f t="shared" si="5"/>
        <v>-27</v>
      </c>
      <c r="V16" s="154">
        <f t="shared" si="9"/>
        <v>-0.38571428571428573</v>
      </c>
      <c r="W16" s="152">
        <f t="shared" si="10"/>
        <v>280</v>
      </c>
      <c r="X16" s="152">
        <f t="shared" si="11"/>
        <v>159</v>
      </c>
      <c r="Y16" s="170">
        <f t="shared" si="12"/>
        <v>-121</v>
      </c>
      <c r="Z16" s="171">
        <f t="shared" si="13"/>
        <v>-0.43214285714285716</v>
      </c>
      <c r="AA16" s="10"/>
    </row>
    <row r="17" spans="1:27" s="11" customFormat="1">
      <c r="A17" s="108">
        <v>9</v>
      </c>
      <c r="B17" s="120" t="s">
        <v>94</v>
      </c>
      <c r="C17" s="152">
        <v>374</v>
      </c>
      <c r="D17" s="152">
        <v>220</v>
      </c>
      <c r="E17" s="153">
        <f t="shared" si="0"/>
        <v>-154</v>
      </c>
      <c r="F17" s="154">
        <f t="shared" si="6"/>
        <v>-0.41176470588235292</v>
      </c>
      <c r="G17" s="152">
        <v>305</v>
      </c>
      <c r="H17" s="152">
        <v>195</v>
      </c>
      <c r="I17" s="153">
        <f t="shared" si="1"/>
        <v>-110</v>
      </c>
      <c r="J17" s="154">
        <f t="shared" si="7"/>
        <v>-0.36065573770491804</v>
      </c>
      <c r="K17" s="152">
        <v>232</v>
      </c>
      <c r="L17" s="152">
        <v>94</v>
      </c>
      <c r="M17" s="153">
        <f t="shared" si="2"/>
        <v>-138</v>
      </c>
      <c r="N17" s="154">
        <f t="shared" si="3"/>
        <v>-0.59482758620689657</v>
      </c>
      <c r="O17" s="152">
        <v>335</v>
      </c>
      <c r="P17" s="152">
        <v>184</v>
      </c>
      <c r="Q17" s="153">
        <f t="shared" si="4"/>
        <v>-151</v>
      </c>
      <c r="R17" s="154">
        <f t="shared" si="8"/>
        <v>-0.45074626865671641</v>
      </c>
      <c r="S17" s="152">
        <v>236</v>
      </c>
      <c r="T17" s="152">
        <v>130</v>
      </c>
      <c r="U17" s="153">
        <f t="shared" si="5"/>
        <v>-106</v>
      </c>
      <c r="V17" s="154">
        <f t="shared" si="9"/>
        <v>-0.44915254237288138</v>
      </c>
      <c r="W17" s="152">
        <f t="shared" si="10"/>
        <v>1482</v>
      </c>
      <c r="X17" s="152">
        <f t="shared" si="11"/>
        <v>823</v>
      </c>
      <c r="Y17" s="170">
        <f t="shared" si="12"/>
        <v>-659</v>
      </c>
      <c r="Z17" s="171">
        <f t="shared" si="13"/>
        <v>-0.44466936572199728</v>
      </c>
      <c r="AA17" s="10"/>
    </row>
    <row r="18" spans="1:27" s="11" customFormat="1">
      <c r="A18" s="108">
        <v>10</v>
      </c>
      <c r="B18" s="120" t="s">
        <v>104</v>
      </c>
      <c r="C18" s="152">
        <v>5</v>
      </c>
      <c r="D18" s="152">
        <v>2</v>
      </c>
      <c r="E18" s="153"/>
      <c r="F18" s="154"/>
      <c r="G18" s="152">
        <v>3</v>
      </c>
      <c r="H18" s="152">
        <v>2</v>
      </c>
      <c r="I18" s="153"/>
      <c r="J18" s="154"/>
      <c r="K18" s="152"/>
      <c r="L18" s="152"/>
      <c r="M18" s="153"/>
      <c r="N18" s="154"/>
      <c r="O18" s="152">
        <v>2</v>
      </c>
      <c r="P18" s="152">
        <v>3</v>
      </c>
      <c r="Q18" s="153"/>
      <c r="R18" s="154"/>
      <c r="S18" s="152"/>
      <c r="T18" s="152"/>
      <c r="U18" s="153"/>
      <c r="V18" s="154"/>
      <c r="W18" s="152">
        <f t="shared" si="10"/>
        <v>10</v>
      </c>
      <c r="X18" s="152">
        <f t="shared" si="11"/>
        <v>7</v>
      </c>
      <c r="Y18" s="170">
        <f t="shared" si="12"/>
        <v>-3</v>
      </c>
      <c r="Z18" s="171">
        <f t="shared" si="13"/>
        <v>-0.3</v>
      </c>
      <c r="AA18" s="10"/>
    </row>
    <row r="19" spans="1:27" s="11" customFormat="1">
      <c r="A19" s="108" t="s">
        <v>71</v>
      </c>
      <c r="B19" s="121" t="s">
        <v>13</v>
      </c>
      <c r="C19" s="152">
        <v>221</v>
      </c>
      <c r="D19" s="152">
        <v>150</v>
      </c>
      <c r="E19" s="153">
        <f t="shared" si="0"/>
        <v>-71</v>
      </c>
      <c r="F19" s="154">
        <f t="shared" si="6"/>
        <v>-0.32126696832579188</v>
      </c>
      <c r="G19" s="152">
        <v>99</v>
      </c>
      <c r="H19" s="152">
        <v>64</v>
      </c>
      <c r="I19" s="153">
        <f t="shared" si="1"/>
        <v>-35</v>
      </c>
      <c r="J19" s="154">
        <f t="shared" si="7"/>
        <v>-0.35353535353535354</v>
      </c>
      <c r="K19" s="152">
        <v>16</v>
      </c>
      <c r="L19" s="152">
        <v>7</v>
      </c>
      <c r="M19" s="153">
        <f t="shared" si="2"/>
        <v>-9</v>
      </c>
      <c r="N19" s="154">
        <f t="shared" si="3"/>
        <v>-0.5625</v>
      </c>
      <c r="O19" s="152">
        <v>186</v>
      </c>
      <c r="P19" s="152">
        <v>112</v>
      </c>
      <c r="Q19" s="153">
        <f t="shared" si="4"/>
        <v>-74</v>
      </c>
      <c r="R19" s="154">
        <f t="shared" si="8"/>
        <v>-0.39784946236559138</v>
      </c>
      <c r="S19" s="152">
        <v>177</v>
      </c>
      <c r="T19" s="152">
        <v>142</v>
      </c>
      <c r="U19" s="153">
        <f t="shared" si="5"/>
        <v>-35</v>
      </c>
      <c r="V19" s="154">
        <f t="shared" si="9"/>
        <v>-0.19774011299435029</v>
      </c>
      <c r="W19" s="152">
        <f t="shared" si="10"/>
        <v>699</v>
      </c>
      <c r="X19" s="152">
        <f t="shared" si="11"/>
        <v>475</v>
      </c>
      <c r="Y19" s="170">
        <f t="shared" si="12"/>
        <v>-224</v>
      </c>
      <c r="Z19" s="171">
        <f t="shared" si="13"/>
        <v>-0.32045779685264664</v>
      </c>
      <c r="AA19" s="10"/>
    </row>
    <row r="20" spans="1:27" s="11" customFormat="1" ht="15.75" thickBot="1">
      <c r="A20" s="109"/>
      <c r="B20" s="169" t="s">
        <v>19</v>
      </c>
      <c r="C20" s="145">
        <f>SUM(C9:C19)</f>
        <v>2300</v>
      </c>
      <c r="D20" s="145">
        <f>SUM(D9:D19)</f>
        <v>1402</v>
      </c>
      <c r="E20" s="145">
        <f t="shared" ref="E20" si="14">D20-C20</f>
        <v>-898</v>
      </c>
      <c r="F20" s="146">
        <f t="shared" ref="F20" si="15">E20/C20</f>
        <v>-0.39043478260869563</v>
      </c>
      <c r="G20" s="145">
        <f>SUM(G9:G19)</f>
        <v>1288</v>
      </c>
      <c r="H20" s="145">
        <f>SUM(H9:H19)</f>
        <v>782</v>
      </c>
      <c r="I20" s="145">
        <f t="shared" si="1"/>
        <v>-506</v>
      </c>
      <c r="J20" s="146">
        <f t="shared" si="7"/>
        <v>-0.39285714285714285</v>
      </c>
      <c r="K20" s="145">
        <f>SUM(K9:K19)</f>
        <v>813</v>
      </c>
      <c r="L20" s="145">
        <f>SUM(L9:L19)</f>
        <v>379</v>
      </c>
      <c r="M20" s="145">
        <f t="shared" ref="M20" si="16">L20-K20</f>
        <v>-434</v>
      </c>
      <c r="N20" s="146">
        <f t="shared" ref="N20" si="17">M20/K20</f>
        <v>-0.53382533825338252</v>
      </c>
      <c r="O20" s="145">
        <f>SUM(O9:O19)</f>
        <v>1823</v>
      </c>
      <c r="P20" s="145">
        <f>SUM(P9:P19)</f>
        <v>1054</v>
      </c>
      <c r="Q20" s="145">
        <f t="shared" si="4"/>
        <v>-769</v>
      </c>
      <c r="R20" s="146">
        <f t="shared" si="8"/>
        <v>-0.42183214481623699</v>
      </c>
      <c r="S20" s="145">
        <f>SUM(S9:S19)</f>
        <v>1190</v>
      </c>
      <c r="T20" s="145">
        <f>SUM(T9:T19)</f>
        <v>741</v>
      </c>
      <c r="U20" s="145">
        <f t="shared" si="5"/>
        <v>-449</v>
      </c>
      <c r="V20" s="146">
        <f t="shared" si="9"/>
        <v>-0.37731092436974789</v>
      </c>
      <c r="W20" s="145">
        <f>SUM(W9:W19)</f>
        <v>7414</v>
      </c>
      <c r="X20" s="145">
        <f>SUM(X9:X19)</f>
        <v>4358</v>
      </c>
      <c r="Y20" s="145">
        <f t="shared" si="12"/>
        <v>-3056</v>
      </c>
      <c r="Z20" s="147">
        <f t="shared" si="13"/>
        <v>-0.41219314809819263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P23" sqref="P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6" width="8.140625" style="3" customWidth="1"/>
    <col min="17" max="17" width="7.28515625" style="3" customWidth="1"/>
    <col min="18" max="18" width="4.5703125" style="3" customWidth="1"/>
    <col min="19" max="19" width="8" style="3" customWidth="1"/>
    <col min="20" max="20" width="8.4257812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38" t="s">
        <v>75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6"/>
      <c r="Y4" s="236"/>
      <c r="Z4" s="236"/>
      <c r="AA4" s="237"/>
    </row>
    <row r="5" spans="1:27" s="10" customFormat="1" ht="15" customHeight="1">
      <c r="A5" s="58"/>
      <c r="B5" s="54" t="s">
        <v>0</v>
      </c>
      <c r="C5" s="55" t="s">
        <v>46</v>
      </c>
      <c r="D5" s="229" t="s">
        <v>15</v>
      </c>
      <c r="E5" s="229"/>
      <c r="F5" s="229"/>
      <c r="G5" s="229"/>
      <c r="H5" s="229" t="s">
        <v>50</v>
      </c>
      <c r="I5" s="229"/>
      <c r="J5" s="229" t="s">
        <v>16</v>
      </c>
      <c r="K5" s="229"/>
      <c r="L5" s="229" t="s">
        <v>16</v>
      </c>
      <c r="M5" s="229"/>
      <c r="N5" s="229" t="s">
        <v>16</v>
      </c>
      <c r="O5" s="229"/>
      <c r="P5" s="229" t="s">
        <v>17</v>
      </c>
      <c r="Q5" s="229"/>
      <c r="R5" s="229"/>
      <c r="S5" s="229"/>
      <c r="T5" s="229" t="s">
        <v>18</v>
      </c>
      <c r="U5" s="229"/>
      <c r="V5" s="229"/>
      <c r="W5" s="229"/>
      <c r="X5" s="229" t="s">
        <v>14</v>
      </c>
      <c r="Y5" s="229"/>
      <c r="Z5" s="229"/>
      <c r="AA5" s="230"/>
    </row>
    <row r="6" spans="1:27" s="10" customFormat="1">
      <c r="A6" s="58"/>
      <c r="B6" s="54" t="s">
        <v>1</v>
      </c>
      <c r="C6" s="55" t="s">
        <v>47</v>
      </c>
      <c r="D6" s="54" t="s">
        <v>149</v>
      </c>
      <c r="E6" s="54" t="s">
        <v>153</v>
      </c>
      <c r="F6" s="229" t="s">
        <v>22</v>
      </c>
      <c r="G6" s="229"/>
      <c r="H6" s="54" t="s">
        <v>149</v>
      </c>
      <c r="I6" s="54" t="s">
        <v>153</v>
      </c>
      <c r="J6" s="229" t="s">
        <v>22</v>
      </c>
      <c r="K6" s="229"/>
      <c r="L6" s="54" t="s">
        <v>149</v>
      </c>
      <c r="M6" s="54" t="s">
        <v>153</v>
      </c>
      <c r="N6" s="229" t="s">
        <v>22</v>
      </c>
      <c r="O6" s="229"/>
      <c r="P6" s="54" t="s">
        <v>149</v>
      </c>
      <c r="Q6" s="54" t="s">
        <v>153</v>
      </c>
      <c r="R6" s="229" t="s">
        <v>22</v>
      </c>
      <c r="S6" s="229"/>
      <c r="T6" s="54" t="s">
        <v>149</v>
      </c>
      <c r="U6" s="54" t="s">
        <v>153</v>
      </c>
      <c r="V6" s="229" t="s">
        <v>22</v>
      </c>
      <c r="W6" s="229"/>
      <c r="X6" s="54" t="s">
        <v>149</v>
      </c>
      <c r="Y6" s="54" t="s">
        <v>153</v>
      </c>
      <c r="Z6" s="229" t="s">
        <v>22</v>
      </c>
      <c r="AA6" s="230"/>
    </row>
    <row r="7" spans="1:27" s="10" customFormat="1" ht="28.5" customHeight="1">
      <c r="A7" s="59" t="s">
        <v>2</v>
      </c>
      <c r="B7" s="101" t="s">
        <v>24</v>
      </c>
      <c r="C7" s="102">
        <f>Y7/Y20</f>
        <v>6.8838916934373566E-3</v>
      </c>
      <c r="D7" s="76">
        <v>15</v>
      </c>
      <c r="E7" s="76">
        <v>9</v>
      </c>
      <c r="F7" s="116">
        <f t="shared" ref="F7:F20" si="0">E7-D7</f>
        <v>-6</v>
      </c>
      <c r="G7" s="117">
        <f t="shared" ref="G7:G20" si="1">F7/D7</f>
        <v>-0.4</v>
      </c>
      <c r="H7" s="76">
        <v>11</v>
      </c>
      <c r="I7" s="76">
        <v>5</v>
      </c>
      <c r="J7" s="118">
        <f>I7-H7</f>
        <v>-6</v>
      </c>
      <c r="K7" s="117">
        <f>J7/H7</f>
        <v>-0.54545454545454541</v>
      </c>
      <c r="L7" s="76">
        <v>2</v>
      </c>
      <c r="M7" s="76">
        <v>2</v>
      </c>
      <c r="N7" s="118"/>
      <c r="O7" s="117"/>
      <c r="P7" s="76">
        <v>16</v>
      </c>
      <c r="Q7" s="76">
        <v>9</v>
      </c>
      <c r="R7" s="118">
        <f>Q7-P7</f>
        <v>-7</v>
      </c>
      <c r="S7" s="117">
        <f>R7/P7</f>
        <v>-0.4375</v>
      </c>
      <c r="T7" s="76">
        <v>6</v>
      </c>
      <c r="U7" s="76">
        <v>5</v>
      </c>
      <c r="V7" s="118">
        <f>U7-T7</f>
        <v>-1</v>
      </c>
      <c r="W7" s="117">
        <f>V7/T7</f>
        <v>-0.16666666666666666</v>
      </c>
      <c r="X7" s="118">
        <f>D7+H7+L7+P7+T7</f>
        <v>50</v>
      </c>
      <c r="Y7" s="118">
        <f>E7+I7+M7+Q7+U7</f>
        <v>30</v>
      </c>
      <c r="Z7" s="118">
        <f>Y7-X7</f>
        <v>-20</v>
      </c>
      <c r="AA7" s="119">
        <f>Z7/X7</f>
        <v>-0.4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1.6062413951353832E-3</v>
      </c>
      <c r="D8" s="76">
        <v>2</v>
      </c>
      <c r="E8" s="76">
        <v>1</v>
      </c>
      <c r="F8" s="116">
        <f t="shared" si="0"/>
        <v>-1</v>
      </c>
      <c r="G8" s="117">
        <f t="shared" si="1"/>
        <v>-0.5</v>
      </c>
      <c r="H8" s="76">
        <v>2</v>
      </c>
      <c r="I8" s="76">
        <v>1</v>
      </c>
      <c r="J8" s="118"/>
      <c r="K8" s="117"/>
      <c r="L8" s="76">
        <v>4</v>
      </c>
      <c r="M8" s="76">
        <v>4</v>
      </c>
      <c r="N8" s="118"/>
      <c r="O8" s="117"/>
      <c r="P8" s="76">
        <v>2</v>
      </c>
      <c r="Q8" s="76">
        <v>1</v>
      </c>
      <c r="R8" s="118">
        <f t="shared" ref="R8:R19" si="2">Q8-P8</f>
        <v>-1</v>
      </c>
      <c r="S8" s="117">
        <f t="shared" ref="S8:S19" si="3">R8/P8</f>
        <v>-0.5</v>
      </c>
      <c r="T8" s="76">
        <v>1</v>
      </c>
      <c r="U8" s="76"/>
      <c r="V8" s="118">
        <f t="shared" ref="V8:V19" si="4">U8-T8</f>
        <v>-1</v>
      </c>
      <c r="W8" s="117">
        <f t="shared" ref="W8:W19" si="5">V8/T8</f>
        <v>-1</v>
      </c>
      <c r="X8" s="118">
        <f t="shared" ref="X8:Y20" si="6">D8+H8+L8+P8+T8</f>
        <v>11</v>
      </c>
      <c r="Y8" s="118">
        <f t="shared" si="6"/>
        <v>7</v>
      </c>
      <c r="Z8" s="118">
        <f t="shared" ref="Z8:Z19" si="7">Y8-X8</f>
        <v>-4</v>
      </c>
      <c r="AA8" s="119">
        <f t="shared" ref="AA8:AA19" si="8">Z8/X8</f>
        <v>-0.36363636363636365</v>
      </c>
    </row>
    <row r="9" spans="1:27" s="10" customFormat="1" ht="15">
      <c r="A9" s="59" t="s">
        <v>3</v>
      </c>
      <c r="B9" s="101" t="s">
        <v>4</v>
      </c>
      <c r="C9" s="102">
        <f>Y9/Y20</f>
        <v>6.2643414410279943E-2</v>
      </c>
      <c r="D9" s="76">
        <v>205</v>
      </c>
      <c r="E9" s="76">
        <v>115</v>
      </c>
      <c r="F9" s="116">
        <f t="shared" si="0"/>
        <v>-90</v>
      </c>
      <c r="G9" s="117">
        <f t="shared" si="1"/>
        <v>-0.43902439024390244</v>
      </c>
      <c r="H9" s="76">
        <v>88</v>
      </c>
      <c r="I9" s="76">
        <v>53</v>
      </c>
      <c r="J9" s="118">
        <f t="shared" ref="J9:J19" si="9">I9-H9</f>
        <v>-35</v>
      </c>
      <c r="K9" s="117">
        <f t="shared" ref="K9:K19" si="10">J9/H9</f>
        <v>-0.39772727272727271</v>
      </c>
      <c r="L9" s="76">
        <v>22</v>
      </c>
      <c r="M9" s="76">
        <v>5</v>
      </c>
      <c r="N9" s="118">
        <f t="shared" ref="N9:N20" si="11">M9-L9</f>
        <v>-17</v>
      </c>
      <c r="O9" s="117">
        <f t="shared" ref="O9:O19" si="12">N9/L9</f>
        <v>-0.77272727272727271</v>
      </c>
      <c r="P9" s="76">
        <v>145</v>
      </c>
      <c r="Q9" s="76">
        <v>77</v>
      </c>
      <c r="R9" s="118">
        <f t="shared" si="2"/>
        <v>-68</v>
      </c>
      <c r="S9" s="117">
        <f t="shared" si="3"/>
        <v>-0.4689655172413793</v>
      </c>
      <c r="T9" s="76">
        <v>34</v>
      </c>
      <c r="U9" s="76">
        <v>23</v>
      </c>
      <c r="V9" s="118">
        <f t="shared" si="4"/>
        <v>-11</v>
      </c>
      <c r="W9" s="117">
        <f t="shared" si="5"/>
        <v>-0.3235294117647059</v>
      </c>
      <c r="X9" s="118">
        <f t="shared" si="6"/>
        <v>494</v>
      </c>
      <c r="Y9" s="118">
        <f t="shared" si="6"/>
        <v>273</v>
      </c>
      <c r="Z9" s="118">
        <f t="shared" si="7"/>
        <v>-221</v>
      </c>
      <c r="AA9" s="119">
        <f t="shared" si="8"/>
        <v>-0.44736842105263158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9.1785222579164757E-4</v>
      </c>
      <c r="D10" s="76">
        <v>4</v>
      </c>
      <c r="E10" s="76">
        <v>4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>
        <v>1</v>
      </c>
      <c r="Q10" s="76"/>
      <c r="R10" s="118"/>
      <c r="S10" s="117"/>
      <c r="T10" s="76"/>
      <c r="U10" s="76"/>
      <c r="V10" s="118"/>
      <c r="W10" s="117"/>
      <c r="X10" s="118">
        <f t="shared" si="6"/>
        <v>5</v>
      </c>
      <c r="Y10" s="118">
        <f t="shared" si="6"/>
        <v>4</v>
      </c>
      <c r="Z10" s="118">
        <f t="shared" si="7"/>
        <v>-1</v>
      </c>
      <c r="AA10" s="119">
        <f t="shared" si="8"/>
        <v>-0.2</v>
      </c>
    </row>
    <row r="11" spans="1:27" s="10" customFormat="1" ht="78.599999999999994" customHeight="1">
      <c r="A11" s="59" t="s">
        <v>5</v>
      </c>
      <c r="B11" s="101" t="s">
        <v>31</v>
      </c>
      <c r="C11" s="102">
        <f>Y11/Y20</f>
        <v>1.8357044515832951E-3</v>
      </c>
      <c r="D11" s="76">
        <v>8</v>
      </c>
      <c r="E11" s="76">
        <v>3</v>
      </c>
      <c r="F11" s="116">
        <f t="shared" si="0"/>
        <v>-5</v>
      </c>
      <c r="G11" s="117">
        <f t="shared" si="1"/>
        <v>-0.625</v>
      </c>
      <c r="H11" s="76">
        <v>7</v>
      </c>
      <c r="I11" s="76">
        <v>4</v>
      </c>
      <c r="J11" s="118">
        <f t="shared" si="9"/>
        <v>-3</v>
      </c>
      <c r="K11" s="117">
        <f t="shared" si="10"/>
        <v>-0.42857142857142855</v>
      </c>
      <c r="L11" s="76"/>
      <c r="M11" s="76"/>
      <c r="N11" s="118">
        <f t="shared" si="11"/>
        <v>0</v>
      </c>
      <c r="O11" s="117" t="e">
        <f t="shared" si="12"/>
        <v>#DIV/0!</v>
      </c>
      <c r="P11" s="76">
        <v>2</v>
      </c>
      <c r="Q11" s="76">
        <v>1</v>
      </c>
      <c r="R11" s="118">
        <f t="shared" si="2"/>
        <v>-1</v>
      </c>
      <c r="S11" s="117">
        <f t="shared" si="3"/>
        <v>-0.5</v>
      </c>
      <c r="T11" s="76">
        <v>1</v>
      </c>
      <c r="U11" s="76"/>
      <c r="V11" s="118"/>
      <c r="W11" s="117"/>
      <c r="X11" s="118">
        <f t="shared" si="6"/>
        <v>18</v>
      </c>
      <c r="Y11" s="118">
        <f t="shared" si="6"/>
        <v>8</v>
      </c>
      <c r="Z11" s="118">
        <f t="shared" si="7"/>
        <v>-10</v>
      </c>
      <c r="AA11" s="119">
        <f t="shared" si="8"/>
        <v>-0.55555555555555558</v>
      </c>
    </row>
    <row r="12" spans="1:27" s="10" customFormat="1" ht="15">
      <c r="A12" s="59" t="s">
        <v>6</v>
      </c>
      <c r="B12" s="101" t="s">
        <v>7</v>
      </c>
      <c r="C12" s="102">
        <f>Y12/Y20</f>
        <v>6.3102340523175773E-2</v>
      </c>
      <c r="D12" s="76">
        <v>143</v>
      </c>
      <c r="E12" s="76">
        <v>92</v>
      </c>
      <c r="F12" s="116">
        <f t="shared" si="0"/>
        <v>-51</v>
      </c>
      <c r="G12" s="117">
        <f t="shared" si="1"/>
        <v>-0.35664335664335667</v>
      </c>
      <c r="H12" s="76">
        <v>50</v>
      </c>
      <c r="I12" s="76">
        <v>28</v>
      </c>
      <c r="J12" s="118">
        <f t="shared" si="9"/>
        <v>-22</v>
      </c>
      <c r="K12" s="117">
        <f t="shared" si="10"/>
        <v>-0.44</v>
      </c>
      <c r="L12" s="76">
        <v>35</v>
      </c>
      <c r="M12" s="76">
        <v>20</v>
      </c>
      <c r="N12" s="118">
        <f t="shared" si="11"/>
        <v>-15</v>
      </c>
      <c r="O12" s="117">
        <f t="shared" si="12"/>
        <v>-0.42857142857142855</v>
      </c>
      <c r="P12" s="76">
        <v>129</v>
      </c>
      <c r="Q12" s="76">
        <v>77</v>
      </c>
      <c r="R12" s="118">
        <f t="shared" si="2"/>
        <v>-52</v>
      </c>
      <c r="S12" s="117">
        <f t="shared" si="3"/>
        <v>-0.40310077519379844</v>
      </c>
      <c r="T12" s="76">
        <v>92</v>
      </c>
      <c r="U12" s="76">
        <v>58</v>
      </c>
      <c r="V12" s="118">
        <f t="shared" si="4"/>
        <v>-34</v>
      </c>
      <c r="W12" s="117">
        <f t="shared" si="5"/>
        <v>-0.36956521739130432</v>
      </c>
      <c r="X12" s="118">
        <f t="shared" si="6"/>
        <v>449</v>
      </c>
      <c r="Y12" s="118">
        <f t="shared" si="6"/>
        <v>275</v>
      </c>
      <c r="Z12" s="118">
        <f t="shared" si="7"/>
        <v>-174</v>
      </c>
      <c r="AA12" s="119">
        <f t="shared" si="8"/>
        <v>-0.38752783964365256</v>
      </c>
    </row>
    <row r="13" spans="1:27" s="10" customFormat="1" ht="15">
      <c r="A13" s="59" t="s">
        <v>8</v>
      </c>
      <c r="B13" s="101" t="s">
        <v>9</v>
      </c>
      <c r="C13" s="102">
        <f>Y13/Y20</f>
        <v>0.20674621385956862</v>
      </c>
      <c r="D13" s="76">
        <v>477</v>
      </c>
      <c r="E13" s="76">
        <v>296</v>
      </c>
      <c r="F13" s="116">
        <f t="shared" si="0"/>
        <v>-181</v>
      </c>
      <c r="G13" s="117">
        <f t="shared" si="1"/>
        <v>-0.37945492662473795</v>
      </c>
      <c r="H13" s="76">
        <v>291</v>
      </c>
      <c r="I13" s="76">
        <v>168</v>
      </c>
      <c r="J13" s="118">
        <f t="shared" si="9"/>
        <v>-123</v>
      </c>
      <c r="K13" s="117">
        <f t="shared" si="10"/>
        <v>-0.42268041237113402</v>
      </c>
      <c r="L13" s="76">
        <v>110</v>
      </c>
      <c r="M13" s="76">
        <v>75</v>
      </c>
      <c r="N13" s="118">
        <f t="shared" si="11"/>
        <v>-35</v>
      </c>
      <c r="O13" s="117">
        <f t="shared" si="12"/>
        <v>-0.31818181818181818</v>
      </c>
      <c r="P13" s="76">
        <v>427</v>
      </c>
      <c r="Q13" s="76">
        <v>262</v>
      </c>
      <c r="R13" s="118">
        <f t="shared" si="2"/>
        <v>-165</v>
      </c>
      <c r="S13" s="117">
        <f t="shared" si="3"/>
        <v>-0.38641686182669788</v>
      </c>
      <c r="T13" s="76">
        <v>185</v>
      </c>
      <c r="U13" s="76">
        <v>100</v>
      </c>
      <c r="V13" s="118">
        <f t="shared" si="4"/>
        <v>-85</v>
      </c>
      <c r="W13" s="117">
        <f t="shared" si="5"/>
        <v>-0.45945945945945948</v>
      </c>
      <c r="X13" s="118">
        <f t="shared" si="6"/>
        <v>1490</v>
      </c>
      <c r="Y13" s="118">
        <f t="shared" si="6"/>
        <v>901</v>
      </c>
      <c r="Z13" s="118">
        <f t="shared" si="7"/>
        <v>-589</v>
      </c>
      <c r="AA13" s="119">
        <f t="shared" si="8"/>
        <v>-0.39530201342281879</v>
      </c>
    </row>
    <row r="14" spans="1:27" s="10" customFormat="1" ht="26.25">
      <c r="A14" s="59" t="s">
        <v>10</v>
      </c>
      <c r="B14" s="101" t="s">
        <v>26</v>
      </c>
      <c r="C14" s="102">
        <f>Y14/Y20</f>
        <v>4.8875631023405232E-2</v>
      </c>
      <c r="D14" s="76">
        <v>65</v>
      </c>
      <c r="E14" s="76">
        <v>43</v>
      </c>
      <c r="F14" s="116">
        <f t="shared" si="0"/>
        <v>-22</v>
      </c>
      <c r="G14" s="117">
        <f t="shared" si="1"/>
        <v>-0.33846153846153848</v>
      </c>
      <c r="H14" s="76">
        <v>93</v>
      </c>
      <c r="I14" s="76">
        <v>51</v>
      </c>
      <c r="J14" s="118">
        <f t="shared" si="9"/>
        <v>-42</v>
      </c>
      <c r="K14" s="117">
        <f t="shared" si="10"/>
        <v>-0.45161290322580644</v>
      </c>
      <c r="L14" s="76">
        <v>46</v>
      </c>
      <c r="M14" s="76">
        <v>26</v>
      </c>
      <c r="N14" s="118"/>
      <c r="O14" s="117"/>
      <c r="P14" s="76">
        <v>86</v>
      </c>
      <c r="Q14" s="76">
        <v>47</v>
      </c>
      <c r="R14" s="118">
        <f t="shared" si="2"/>
        <v>-39</v>
      </c>
      <c r="S14" s="117">
        <f t="shared" si="3"/>
        <v>-0.45348837209302323</v>
      </c>
      <c r="T14" s="76">
        <v>79</v>
      </c>
      <c r="U14" s="76">
        <v>46</v>
      </c>
      <c r="V14" s="118">
        <f t="shared" si="4"/>
        <v>-33</v>
      </c>
      <c r="W14" s="117">
        <f t="shared" si="5"/>
        <v>-0.41772151898734178</v>
      </c>
      <c r="X14" s="118">
        <f t="shared" si="6"/>
        <v>369</v>
      </c>
      <c r="Y14" s="118">
        <f t="shared" si="6"/>
        <v>213</v>
      </c>
      <c r="Z14" s="118">
        <f t="shared" si="7"/>
        <v>-156</v>
      </c>
      <c r="AA14" s="119">
        <f t="shared" si="8"/>
        <v>-0.42276422764227645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0.16245984396512161</v>
      </c>
      <c r="D15" s="76">
        <v>162</v>
      </c>
      <c r="E15" s="76">
        <v>89</v>
      </c>
      <c r="F15" s="116">
        <f t="shared" si="0"/>
        <v>-73</v>
      </c>
      <c r="G15" s="117">
        <f t="shared" si="1"/>
        <v>-0.45061728395061729</v>
      </c>
      <c r="H15" s="76">
        <v>266</v>
      </c>
      <c r="I15" s="76">
        <v>155</v>
      </c>
      <c r="J15" s="118">
        <f t="shared" si="9"/>
        <v>-111</v>
      </c>
      <c r="K15" s="117">
        <f t="shared" si="10"/>
        <v>-0.41729323308270677</v>
      </c>
      <c r="L15" s="76">
        <v>421</v>
      </c>
      <c r="M15" s="76">
        <v>169</v>
      </c>
      <c r="N15" s="118">
        <f t="shared" si="11"/>
        <v>-252</v>
      </c>
      <c r="O15" s="117">
        <f t="shared" si="12"/>
        <v>-0.59857482185273159</v>
      </c>
      <c r="P15" s="76">
        <v>228</v>
      </c>
      <c r="Q15" s="76">
        <v>109</v>
      </c>
      <c r="R15" s="118">
        <f t="shared" si="2"/>
        <v>-119</v>
      </c>
      <c r="S15" s="117">
        <f t="shared" si="3"/>
        <v>-0.52192982456140347</v>
      </c>
      <c r="T15" s="76">
        <v>327</v>
      </c>
      <c r="U15" s="76">
        <v>186</v>
      </c>
      <c r="V15" s="118">
        <f t="shared" si="4"/>
        <v>-141</v>
      </c>
      <c r="W15" s="117">
        <f t="shared" si="5"/>
        <v>-0.43119266055045874</v>
      </c>
      <c r="X15" s="118">
        <f t="shared" si="6"/>
        <v>1404</v>
      </c>
      <c r="Y15" s="118">
        <f t="shared" si="6"/>
        <v>708</v>
      </c>
      <c r="Z15" s="118">
        <f t="shared" si="7"/>
        <v>-696</v>
      </c>
      <c r="AA15" s="119">
        <f t="shared" si="8"/>
        <v>-0.49572649572649574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1.8586507572280864E-2</v>
      </c>
      <c r="D16" s="76">
        <v>81</v>
      </c>
      <c r="E16" s="76">
        <v>46</v>
      </c>
      <c r="F16" s="116">
        <f t="shared" si="0"/>
        <v>-35</v>
      </c>
      <c r="G16" s="117">
        <f t="shared" si="1"/>
        <v>-0.43209876543209874</v>
      </c>
      <c r="H16" s="76">
        <v>14</v>
      </c>
      <c r="I16" s="76">
        <v>12</v>
      </c>
      <c r="J16" s="118">
        <f t="shared" si="9"/>
        <v>-2</v>
      </c>
      <c r="K16" s="117">
        <f t="shared" si="10"/>
        <v>-0.14285714285714285</v>
      </c>
      <c r="L16" s="76">
        <v>4</v>
      </c>
      <c r="M16" s="76">
        <v>3</v>
      </c>
      <c r="N16" s="118">
        <f t="shared" si="11"/>
        <v>-1</v>
      </c>
      <c r="O16" s="117">
        <f t="shared" si="12"/>
        <v>-0.25</v>
      </c>
      <c r="P16" s="76">
        <v>31</v>
      </c>
      <c r="Q16" s="76">
        <v>17</v>
      </c>
      <c r="R16" s="118">
        <f t="shared" si="2"/>
        <v>-14</v>
      </c>
      <c r="S16" s="117">
        <f t="shared" si="3"/>
        <v>-0.45161290322580644</v>
      </c>
      <c r="T16" s="76">
        <v>3</v>
      </c>
      <c r="U16" s="76">
        <v>3</v>
      </c>
      <c r="V16" s="118">
        <f t="shared" si="4"/>
        <v>0</v>
      </c>
      <c r="W16" s="117">
        <f t="shared" si="5"/>
        <v>0</v>
      </c>
      <c r="X16" s="118">
        <f t="shared" si="6"/>
        <v>133</v>
      </c>
      <c r="Y16" s="118">
        <f t="shared" si="6"/>
        <v>81</v>
      </c>
      <c r="Z16" s="118">
        <f t="shared" si="7"/>
        <v>-52</v>
      </c>
      <c r="AA16" s="119">
        <f t="shared" si="8"/>
        <v>-0.39097744360902253</v>
      </c>
    </row>
    <row r="17" spans="1:27" s="10" customFormat="1" ht="39">
      <c r="A17" s="59" t="s">
        <v>11</v>
      </c>
      <c r="B17" s="101" t="s">
        <v>32</v>
      </c>
      <c r="C17" s="102">
        <f>Y17/Y20</f>
        <v>6.0119320789352913E-2</v>
      </c>
      <c r="D17" s="76">
        <v>226</v>
      </c>
      <c r="E17" s="76">
        <v>117</v>
      </c>
      <c r="F17" s="116">
        <f t="shared" si="0"/>
        <v>-109</v>
      </c>
      <c r="G17" s="117">
        <f t="shared" si="1"/>
        <v>-0.48230088495575218</v>
      </c>
      <c r="H17" s="76">
        <v>61</v>
      </c>
      <c r="I17" s="76">
        <v>39</v>
      </c>
      <c r="J17" s="118">
        <f t="shared" si="9"/>
        <v>-22</v>
      </c>
      <c r="K17" s="117">
        <f t="shared" si="10"/>
        <v>-0.36065573770491804</v>
      </c>
      <c r="L17" s="76">
        <v>8</v>
      </c>
      <c r="M17" s="76">
        <v>6</v>
      </c>
      <c r="N17" s="118">
        <f t="shared" si="11"/>
        <v>-2</v>
      </c>
      <c r="O17" s="117">
        <f t="shared" si="12"/>
        <v>-0.25</v>
      </c>
      <c r="P17" s="76">
        <v>117</v>
      </c>
      <c r="Q17" s="76">
        <v>70</v>
      </c>
      <c r="R17" s="118">
        <f t="shared" si="2"/>
        <v>-47</v>
      </c>
      <c r="S17" s="117">
        <f t="shared" si="3"/>
        <v>-0.40170940170940173</v>
      </c>
      <c r="T17" s="76">
        <v>47</v>
      </c>
      <c r="U17" s="76">
        <v>30</v>
      </c>
      <c r="V17" s="118">
        <f t="shared" si="4"/>
        <v>-17</v>
      </c>
      <c r="W17" s="117">
        <f t="shared" si="5"/>
        <v>-0.36170212765957449</v>
      </c>
      <c r="X17" s="118">
        <f t="shared" si="6"/>
        <v>459</v>
      </c>
      <c r="Y17" s="118">
        <f t="shared" si="6"/>
        <v>262</v>
      </c>
      <c r="Z17" s="118">
        <f t="shared" si="7"/>
        <v>-197</v>
      </c>
      <c r="AA17" s="119">
        <f t="shared" si="8"/>
        <v>-0.42919389978213507</v>
      </c>
    </row>
    <row r="18" spans="1:27" s="10" customFormat="1" ht="15">
      <c r="A18" s="60"/>
      <c r="B18" s="103" t="s">
        <v>28</v>
      </c>
      <c r="C18" s="102">
        <f>Y18/Y20</f>
        <v>0.25722808627810922</v>
      </c>
      <c r="D18" s="76">
        <v>691</v>
      </c>
      <c r="E18" s="76">
        <v>437</v>
      </c>
      <c r="F18" s="116">
        <f t="shared" si="0"/>
        <v>-254</v>
      </c>
      <c r="G18" s="117">
        <f t="shared" si="1"/>
        <v>-0.36758321273516642</v>
      </c>
      <c r="H18" s="76">
        <v>306</v>
      </c>
      <c r="I18" s="76">
        <v>202</v>
      </c>
      <c r="J18" s="118">
        <f t="shared" si="9"/>
        <v>-104</v>
      </c>
      <c r="K18" s="117">
        <f t="shared" si="10"/>
        <v>-0.33986928104575165</v>
      </c>
      <c r="L18" s="76">
        <v>145</v>
      </c>
      <c r="M18" s="76">
        <v>62</v>
      </c>
      <c r="N18" s="118">
        <f t="shared" si="11"/>
        <v>-83</v>
      </c>
      <c r="O18" s="117">
        <f t="shared" si="12"/>
        <v>-0.57241379310344831</v>
      </c>
      <c r="P18" s="76">
        <v>453</v>
      </c>
      <c r="Q18" s="76">
        <v>272</v>
      </c>
      <c r="R18" s="118">
        <f t="shared" si="2"/>
        <v>-181</v>
      </c>
      <c r="S18" s="117">
        <f t="shared" si="3"/>
        <v>-0.39955849889624723</v>
      </c>
      <c r="T18" s="76">
        <v>238</v>
      </c>
      <c r="U18" s="76">
        <v>148</v>
      </c>
      <c r="V18" s="118">
        <f t="shared" si="4"/>
        <v>-90</v>
      </c>
      <c r="W18" s="117">
        <f t="shared" si="5"/>
        <v>-0.37815126050420167</v>
      </c>
      <c r="X18" s="118">
        <f t="shared" si="6"/>
        <v>1833</v>
      </c>
      <c r="Y18" s="118">
        <f t="shared" si="6"/>
        <v>1121</v>
      </c>
      <c r="Z18" s="118">
        <f t="shared" si="7"/>
        <v>-712</v>
      </c>
      <c r="AA18" s="119">
        <f t="shared" si="8"/>
        <v>-0.38843426077468629</v>
      </c>
    </row>
    <row r="19" spans="1:27" s="10" customFormat="1" ht="15">
      <c r="A19" s="59" t="s">
        <v>12</v>
      </c>
      <c r="B19" s="104" t="s">
        <v>13</v>
      </c>
      <c r="C19" s="128">
        <f>Y19/Y20</f>
        <v>0.10899495181275815</v>
      </c>
      <c r="D19" s="197">
        <v>221</v>
      </c>
      <c r="E19" s="197">
        <v>150</v>
      </c>
      <c r="F19" s="198">
        <f t="shared" si="0"/>
        <v>-71</v>
      </c>
      <c r="G19" s="189">
        <f t="shared" si="1"/>
        <v>-0.32126696832579188</v>
      </c>
      <c r="H19" s="197">
        <v>99</v>
      </c>
      <c r="I19" s="197">
        <v>64</v>
      </c>
      <c r="J19" s="190">
        <f t="shared" si="9"/>
        <v>-35</v>
      </c>
      <c r="K19" s="189">
        <f t="shared" si="10"/>
        <v>-0.35353535353535354</v>
      </c>
      <c r="L19" s="197">
        <v>16</v>
      </c>
      <c r="M19" s="197">
        <v>7</v>
      </c>
      <c r="N19" s="190">
        <f t="shared" si="11"/>
        <v>-9</v>
      </c>
      <c r="O19" s="189">
        <f t="shared" si="12"/>
        <v>-0.5625</v>
      </c>
      <c r="P19" s="197">
        <v>186</v>
      </c>
      <c r="Q19" s="197">
        <v>112</v>
      </c>
      <c r="R19" s="190">
        <f t="shared" si="2"/>
        <v>-74</v>
      </c>
      <c r="S19" s="189">
        <f t="shared" si="3"/>
        <v>-0.39784946236559138</v>
      </c>
      <c r="T19" s="197">
        <v>177</v>
      </c>
      <c r="U19" s="197">
        <v>142</v>
      </c>
      <c r="V19" s="190">
        <f t="shared" si="4"/>
        <v>-35</v>
      </c>
      <c r="W19" s="189">
        <f t="shared" si="5"/>
        <v>-0.19774011299435029</v>
      </c>
      <c r="X19" s="118">
        <f t="shared" si="6"/>
        <v>699</v>
      </c>
      <c r="Y19" s="118">
        <f t="shared" si="6"/>
        <v>475</v>
      </c>
      <c r="Z19" s="118">
        <f t="shared" si="7"/>
        <v>-224</v>
      </c>
      <c r="AA19" s="119">
        <f t="shared" si="8"/>
        <v>-0.32045779685264664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2300</v>
      </c>
      <c r="E20" s="110">
        <f>SUM(E7:E19)</f>
        <v>1402</v>
      </c>
      <c r="F20" s="111">
        <f t="shared" si="0"/>
        <v>-898</v>
      </c>
      <c r="G20" s="112">
        <f t="shared" si="1"/>
        <v>-0.39043478260869563</v>
      </c>
      <c r="H20" s="110">
        <f>SUM(H7:H19)</f>
        <v>1288</v>
      </c>
      <c r="I20" s="110">
        <f>SUM(I7:I19)</f>
        <v>782</v>
      </c>
      <c r="J20" s="111">
        <f>I20-H20</f>
        <v>-506</v>
      </c>
      <c r="K20" s="113">
        <f>J20/H20</f>
        <v>-0.39285714285714285</v>
      </c>
      <c r="L20" s="110">
        <f>SUM(L7:L19)</f>
        <v>813</v>
      </c>
      <c r="M20" s="110">
        <f>SUM(M7:M19)</f>
        <v>379</v>
      </c>
      <c r="N20" s="111">
        <f t="shared" si="11"/>
        <v>-434</v>
      </c>
      <c r="O20" s="113">
        <f>N20/L20</f>
        <v>-0.53382533825338252</v>
      </c>
      <c r="P20" s="110">
        <f>SUM(P7:P19)</f>
        <v>1823</v>
      </c>
      <c r="Q20" s="110">
        <f>SUM(Q7:Q19)</f>
        <v>1054</v>
      </c>
      <c r="R20" s="111">
        <f>Q20-P20</f>
        <v>-769</v>
      </c>
      <c r="S20" s="113">
        <f>R20/P20</f>
        <v>-0.42183214481623699</v>
      </c>
      <c r="T20" s="110">
        <f>SUM(T7:T19)</f>
        <v>1190</v>
      </c>
      <c r="U20" s="110">
        <f>SUM(U7:U19)</f>
        <v>741</v>
      </c>
      <c r="V20" s="111">
        <f>U20-T20</f>
        <v>-449</v>
      </c>
      <c r="W20" s="113">
        <f>V20/T20</f>
        <v>-0.37731092436974789</v>
      </c>
      <c r="X20" s="114">
        <f>D20+H20+L20+P20+T20</f>
        <v>7414</v>
      </c>
      <c r="Y20" s="114">
        <f t="shared" si="6"/>
        <v>4358</v>
      </c>
      <c r="Z20" s="114">
        <f>Y20-X20</f>
        <v>-3056</v>
      </c>
      <c r="AA20" s="115">
        <f>Z20/X20</f>
        <v>-0.41219314809819263</v>
      </c>
    </row>
    <row r="21" spans="1:27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G26" sqref="G26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154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2:30" s="8" customFormat="1">
      <c r="B7" s="66"/>
      <c r="C7" s="240" t="s">
        <v>65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  <c r="AD7" s="8" t="s">
        <v>43</v>
      </c>
    </row>
    <row r="8" spans="2:30" s="8" customFormat="1">
      <c r="B8" s="67" t="s">
        <v>66</v>
      </c>
      <c r="C8" s="242" t="s">
        <v>53</v>
      </c>
      <c r="D8" s="242"/>
      <c r="E8" s="242" t="s">
        <v>54</v>
      </c>
      <c r="F8" s="242"/>
      <c r="G8" s="242" t="s">
        <v>55</v>
      </c>
      <c r="H8" s="242"/>
      <c r="I8" s="242" t="s">
        <v>56</v>
      </c>
      <c r="J8" s="242"/>
      <c r="K8" s="242" t="s">
        <v>57</v>
      </c>
      <c r="L8" s="242"/>
      <c r="M8" s="242" t="s">
        <v>19</v>
      </c>
      <c r="N8" s="243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86" t="s">
        <v>106</v>
      </c>
      <c r="C10" s="76">
        <v>1</v>
      </c>
      <c r="D10" s="50">
        <f>C10/C20</f>
        <v>7.1326676176890159E-4</v>
      </c>
      <c r="E10" s="76">
        <v>1</v>
      </c>
      <c r="F10" s="50">
        <f>E10/E19</f>
        <v>0.33333333333333331</v>
      </c>
      <c r="G10" s="76"/>
      <c r="H10" s="50"/>
      <c r="I10" s="76">
        <v>8</v>
      </c>
      <c r="J10" s="50">
        <f>I10/I20</f>
        <v>7.5901328273244783E-3</v>
      </c>
      <c r="K10" s="76"/>
      <c r="L10" s="50"/>
      <c r="M10" s="51">
        <f t="shared" ref="M10:M19" si="0">C10+E10+G10+I10+K10</f>
        <v>10</v>
      </c>
      <c r="N10" s="45">
        <f>M10/M19</f>
        <v>0.83333333333333337</v>
      </c>
      <c r="AD10" s="28"/>
    </row>
    <row r="11" spans="2:30" s="8" customFormat="1">
      <c r="B11" s="187" t="s">
        <v>58</v>
      </c>
      <c r="C11" s="76">
        <v>60</v>
      </c>
      <c r="D11" s="50">
        <f>C11/C20</f>
        <v>4.2796005706134094E-2</v>
      </c>
      <c r="E11" s="76">
        <v>50</v>
      </c>
      <c r="F11" s="50">
        <f>E11/E20</f>
        <v>6.3938618925831206E-2</v>
      </c>
      <c r="G11" s="76">
        <v>42</v>
      </c>
      <c r="H11" s="50">
        <f>G11/G20</f>
        <v>0.11081794195250659</v>
      </c>
      <c r="I11" s="76">
        <v>69</v>
      </c>
      <c r="J11" s="50">
        <f>I11/I20</f>
        <v>6.546489563567362E-2</v>
      </c>
      <c r="K11" s="76">
        <v>56</v>
      </c>
      <c r="L11" s="50">
        <f>K11/K20</f>
        <v>7.5573549257759789E-2</v>
      </c>
      <c r="M11" s="51">
        <f t="shared" si="0"/>
        <v>277</v>
      </c>
      <c r="N11" s="45">
        <f>M11/M20</f>
        <v>6.3561266636071589E-2</v>
      </c>
      <c r="AD11" s="8" t="s">
        <v>39</v>
      </c>
    </row>
    <row r="12" spans="2:30" s="8" customFormat="1">
      <c r="B12" s="187" t="s">
        <v>59</v>
      </c>
      <c r="C12" s="76">
        <v>17</v>
      </c>
      <c r="D12" s="50">
        <f>C12/C20</f>
        <v>1.2125534950071327E-2</v>
      </c>
      <c r="E12" s="76">
        <v>5</v>
      </c>
      <c r="F12" s="50">
        <f>E12/E20</f>
        <v>6.3938618925831201E-3</v>
      </c>
      <c r="G12" s="76"/>
      <c r="H12" s="50">
        <f>G12/G20</f>
        <v>0</v>
      </c>
      <c r="I12" s="76">
        <v>4</v>
      </c>
      <c r="J12" s="50">
        <f>I12/I20</f>
        <v>3.7950664136622392E-3</v>
      </c>
      <c r="K12" s="76">
        <v>6</v>
      </c>
      <c r="L12" s="50">
        <f>K12/K20</f>
        <v>8.0971659919028341E-3</v>
      </c>
      <c r="M12" s="51">
        <f t="shared" si="0"/>
        <v>32</v>
      </c>
      <c r="N12" s="45">
        <f>M12/M20</f>
        <v>7.3428178063331805E-3</v>
      </c>
    </row>
    <row r="13" spans="2:30" s="8" customFormat="1">
      <c r="B13" s="187" t="s">
        <v>60</v>
      </c>
      <c r="C13" s="76">
        <v>1174</v>
      </c>
      <c r="D13" s="50">
        <f>C13/C20</f>
        <v>0.83737517831669039</v>
      </c>
      <c r="E13" s="76">
        <v>585</v>
      </c>
      <c r="F13" s="50">
        <f>E13/E20</f>
        <v>0.74808184143222511</v>
      </c>
      <c r="G13" s="76">
        <v>208</v>
      </c>
      <c r="H13" s="50">
        <f>G13/G20</f>
        <v>0.54881266490765168</v>
      </c>
      <c r="I13" s="76">
        <v>780</v>
      </c>
      <c r="J13" s="50">
        <f>I13/I20</f>
        <v>0.74003795066413658</v>
      </c>
      <c r="K13" s="76">
        <v>401</v>
      </c>
      <c r="L13" s="50">
        <f>K13/K20</f>
        <v>0.54116059379217274</v>
      </c>
      <c r="M13" s="51">
        <f t="shared" si="0"/>
        <v>3148</v>
      </c>
      <c r="N13" s="45">
        <f>M13/M20</f>
        <v>0.72234970169802659</v>
      </c>
      <c r="AD13" s="8" t="s">
        <v>40</v>
      </c>
    </row>
    <row r="14" spans="2:30" s="8" customFormat="1">
      <c r="B14" s="188" t="s">
        <v>107</v>
      </c>
      <c r="C14" s="76"/>
      <c r="D14" s="50">
        <f>C14/C20</f>
        <v>0</v>
      </c>
      <c r="E14" s="76"/>
      <c r="F14" s="50">
        <f>E14/E20</f>
        <v>0</v>
      </c>
      <c r="G14" s="76"/>
      <c r="H14" s="50">
        <f>G14/G20</f>
        <v>0</v>
      </c>
      <c r="I14" s="76"/>
      <c r="J14" s="50">
        <f>I14/I20</f>
        <v>0</v>
      </c>
      <c r="K14" s="76"/>
      <c r="L14" s="50">
        <f>K14/K20</f>
        <v>0</v>
      </c>
      <c r="M14" s="51">
        <f t="shared" si="0"/>
        <v>0</v>
      </c>
      <c r="N14" s="45">
        <f>M14/M20</f>
        <v>0</v>
      </c>
    </row>
    <row r="15" spans="2:30" s="8" customFormat="1">
      <c r="B15" s="187" t="s">
        <v>61</v>
      </c>
      <c r="C15" s="76">
        <v>88</v>
      </c>
      <c r="D15" s="50">
        <f>C15/C20</f>
        <v>6.2767475035663337E-2</v>
      </c>
      <c r="E15" s="76">
        <v>109</v>
      </c>
      <c r="F15" s="50">
        <f>E15/E20</f>
        <v>0.13938618925831203</v>
      </c>
      <c r="G15" s="76">
        <v>121</v>
      </c>
      <c r="H15" s="50">
        <f>G15/G20</f>
        <v>0.31926121372031663</v>
      </c>
      <c r="I15" s="76">
        <v>123</v>
      </c>
      <c r="J15" s="50">
        <f>I15/I20</f>
        <v>0.11669829222011385</v>
      </c>
      <c r="K15" s="76">
        <v>111</v>
      </c>
      <c r="L15" s="50">
        <f>K15/K20</f>
        <v>0.14979757085020243</v>
      </c>
      <c r="M15" s="51">
        <f t="shared" si="0"/>
        <v>552</v>
      </c>
      <c r="N15" s="45">
        <f>M15/M20</f>
        <v>0.12666360715924735</v>
      </c>
      <c r="AD15" s="8" t="s">
        <v>41</v>
      </c>
    </row>
    <row r="16" spans="2:30" s="8" customFormat="1">
      <c r="B16" s="187" t="s">
        <v>62</v>
      </c>
      <c r="C16" s="76">
        <v>32</v>
      </c>
      <c r="D16" s="50">
        <f>C16/C20</f>
        <v>2.2824536376604851E-2</v>
      </c>
      <c r="E16" s="76">
        <v>10</v>
      </c>
      <c r="F16" s="50">
        <f>E16/E20</f>
        <v>1.278772378516624E-2</v>
      </c>
      <c r="G16" s="76">
        <v>2</v>
      </c>
      <c r="H16" s="50">
        <f>G16/G20</f>
        <v>5.2770448548812663E-3</v>
      </c>
      <c r="I16" s="76">
        <v>43</v>
      </c>
      <c r="J16" s="50">
        <f>I16/I20</f>
        <v>4.0796963946869068E-2</v>
      </c>
      <c r="K16" s="76">
        <v>123</v>
      </c>
      <c r="L16" s="50">
        <f>K16/K20</f>
        <v>0.16599190283400811</v>
      </c>
      <c r="M16" s="51">
        <f t="shared" si="0"/>
        <v>210</v>
      </c>
      <c r="N16" s="45">
        <f>M16/M20</f>
        <v>4.8187241854061494E-2</v>
      </c>
    </row>
    <row r="17" spans="2:30">
      <c r="B17" s="188" t="s">
        <v>105</v>
      </c>
      <c r="C17" s="76"/>
      <c r="D17" s="50">
        <f>C17/C20</f>
        <v>0</v>
      </c>
      <c r="E17" s="76">
        <v>1</v>
      </c>
      <c r="F17" s="50">
        <f>E17/E20</f>
        <v>1.2787723785166241E-3</v>
      </c>
      <c r="G17" s="76">
        <v>1</v>
      </c>
      <c r="H17" s="50">
        <f>G17/G20</f>
        <v>2.6385224274406332E-3</v>
      </c>
      <c r="I17" s="76">
        <v>1</v>
      </c>
      <c r="J17" s="50">
        <f>I17/I20</f>
        <v>9.4876660341555979E-4</v>
      </c>
      <c r="K17" s="76"/>
      <c r="L17" s="50">
        <f>K17/K20</f>
        <v>0</v>
      </c>
      <c r="M17" s="51">
        <f t="shared" si="0"/>
        <v>3</v>
      </c>
      <c r="N17" s="45">
        <f>M17/M20</f>
        <v>6.8838916934373562E-4</v>
      </c>
    </row>
    <row r="18" spans="2:30" s="8" customFormat="1">
      <c r="B18" s="187" t="s">
        <v>63</v>
      </c>
      <c r="C18" s="76">
        <v>27</v>
      </c>
      <c r="D18" s="50">
        <f>C18/C20</f>
        <v>1.9258202567760341E-2</v>
      </c>
      <c r="E18" s="76">
        <v>18</v>
      </c>
      <c r="F18" s="50">
        <f>E18/E20</f>
        <v>2.3017902813299233E-2</v>
      </c>
      <c r="G18" s="76">
        <v>5</v>
      </c>
      <c r="H18" s="50">
        <f>G18/G20</f>
        <v>1.3192612137203167E-2</v>
      </c>
      <c r="I18" s="76">
        <v>23</v>
      </c>
      <c r="J18" s="50">
        <f>I18/I20</f>
        <v>2.1821631878557873E-2</v>
      </c>
      <c r="K18" s="76">
        <v>41</v>
      </c>
      <c r="L18" s="50">
        <f>K18/K20</f>
        <v>5.5330634278002701E-2</v>
      </c>
      <c r="M18" s="51">
        <f t="shared" si="0"/>
        <v>114</v>
      </c>
      <c r="N18" s="45">
        <f>M18/M20</f>
        <v>2.6158788435061954E-2</v>
      </c>
    </row>
    <row r="19" spans="2:30" s="8" customFormat="1">
      <c r="B19" s="187" t="s">
        <v>64</v>
      </c>
      <c r="C19" s="76">
        <v>3</v>
      </c>
      <c r="D19" s="50">
        <f>C19/C20</f>
        <v>2.1398002853067048E-3</v>
      </c>
      <c r="E19" s="76">
        <v>3</v>
      </c>
      <c r="F19" s="50">
        <f>E19/E20</f>
        <v>3.8363171355498722E-3</v>
      </c>
      <c r="G19" s="76"/>
      <c r="H19" s="50">
        <f>G19/G20</f>
        <v>0</v>
      </c>
      <c r="I19" s="76">
        <v>3</v>
      </c>
      <c r="J19" s="50">
        <f>I19/I20</f>
        <v>2.8462998102466793E-3</v>
      </c>
      <c r="K19" s="76">
        <v>3</v>
      </c>
      <c r="L19" s="50">
        <f>K19/K20</f>
        <v>4.048582995951417E-3</v>
      </c>
      <c r="M19" s="51">
        <f t="shared" si="0"/>
        <v>12</v>
      </c>
      <c r="N19" s="45">
        <f>M19/M20</f>
        <v>2.7535566773749425E-3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1402</v>
      </c>
      <c r="D20" s="72">
        <f>C20/C20</f>
        <v>1</v>
      </c>
      <c r="E20" s="71">
        <f>SUM(E10:E19)</f>
        <v>782</v>
      </c>
      <c r="F20" s="72">
        <f>E20/E20</f>
        <v>1</v>
      </c>
      <c r="G20" s="71">
        <f>SUM(G10:G19)</f>
        <v>379</v>
      </c>
      <c r="H20" s="72">
        <f>G20/G20</f>
        <v>1</v>
      </c>
      <c r="I20" s="71">
        <f>SUM(I10:I19)</f>
        <v>1054</v>
      </c>
      <c r="J20" s="72">
        <f>I20/I20</f>
        <v>1</v>
      </c>
      <c r="K20" s="71">
        <f>SUM(K10:K19)</f>
        <v>741</v>
      </c>
      <c r="L20" s="72">
        <f>K20/K20</f>
        <v>1</v>
      </c>
      <c r="M20" s="71">
        <f>SUM(M10:M19)</f>
        <v>4358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zoomScale="115" zoomScaleNormal="115" workbookViewId="0">
      <selection activeCell="T17" sqref="T17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48" t="s">
        <v>101</v>
      </c>
      <c r="C2" s="174"/>
      <c r="D2" s="174"/>
      <c r="E2" s="174"/>
      <c r="F2" s="174"/>
      <c r="G2" s="175"/>
      <c r="H2" s="175"/>
      <c r="I2" s="174"/>
      <c r="J2" s="174"/>
      <c r="K2" s="174"/>
      <c r="L2" s="174"/>
      <c r="M2" s="174"/>
      <c r="N2" s="176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77" t="s">
        <v>155</v>
      </c>
      <c r="C3" s="172"/>
      <c r="D3" s="172"/>
      <c r="E3" s="172"/>
      <c r="F3" s="172"/>
      <c r="G3" s="173"/>
      <c r="H3" s="173"/>
      <c r="I3" s="172"/>
      <c r="J3" s="172"/>
      <c r="K3" s="172"/>
      <c r="L3" s="172"/>
      <c r="M3" s="172"/>
      <c r="N3" s="178"/>
      <c r="Y3" s="37"/>
      <c r="Z3" s="37"/>
      <c r="AA3" s="37"/>
      <c r="AB3" s="37"/>
      <c r="AC3" s="37"/>
    </row>
    <row r="4" spans="1:29">
      <c r="B4" s="52"/>
      <c r="C4" s="244" t="s">
        <v>53</v>
      </c>
      <c r="D4" s="244"/>
      <c r="E4" s="244" t="s">
        <v>54</v>
      </c>
      <c r="F4" s="244"/>
      <c r="G4" s="244" t="s">
        <v>55</v>
      </c>
      <c r="H4" s="244"/>
      <c r="I4" s="244" t="s">
        <v>56</v>
      </c>
      <c r="J4" s="244"/>
      <c r="K4" s="244" t="s">
        <v>57</v>
      </c>
      <c r="L4" s="244"/>
      <c r="M4" s="244" t="s">
        <v>19</v>
      </c>
      <c r="N4" s="245"/>
    </row>
    <row r="5" spans="1:29">
      <c r="B5" s="52"/>
      <c r="C5" s="199" t="s">
        <v>67</v>
      </c>
      <c r="D5" s="199" t="s">
        <v>23</v>
      </c>
      <c r="E5" s="199" t="s">
        <v>67</v>
      </c>
      <c r="F5" s="199" t="s">
        <v>23</v>
      </c>
      <c r="G5" s="199" t="s">
        <v>67</v>
      </c>
      <c r="H5" s="199" t="s">
        <v>23</v>
      </c>
      <c r="I5" s="199" t="s">
        <v>67</v>
      </c>
      <c r="J5" s="199" t="s">
        <v>23</v>
      </c>
      <c r="K5" s="199" t="s">
        <v>67</v>
      </c>
      <c r="L5" s="199" t="s">
        <v>23</v>
      </c>
      <c r="M5" s="199" t="s">
        <v>67</v>
      </c>
      <c r="N5" s="200" t="s">
        <v>23</v>
      </c>
    </row>
    <row r="6" spans="1:29">
      <c r="A6" s="42"/>
      <c r="B6" s="206" t="s">
        <v>108</v>
      </c>
      <c r="C6" s="76"/>
      <c r="D6" s="46"/>
      <c r="E6" s="76"/>
      <c r="F6" s="46"/>
      <c r="G6" s="76"/>
      <c r="H6" s="46"/>
      <c r="I6" s="76">
        <v>1</v>
      </c>
      <c r="J6" s="46">
        <f>I6/$I$40</f>
        <v>8.130081300813009E-3</v>
      </c>
      <c r="K6" s="76"/>
      <c r="L6" s="46"/>
      <c r="M6" s="201">
        <f>SUM(C6,E6,G6,I6,K6)</f>
        <v>1</v>
      </c>
      <c r="N6" s="53">
        <f t="shared" ref="N6:N39" si="0">M6/$M$40</f>
        <v>1.8115942028985507E-3</v>
      </c>
      <c r="O6" s="13"/>
      <c r="P6" s="42"/>
    </row>
    <row r="7" spans="1:29">
      <c r="A7" s="42"/>
      <c r="B7" s="206" t="s">
        <v>109</v>
      </c>
      <c r="C7" s="76"/>
      <c r="D7" s="46"/>
      <c r="E7" s="76"/>
      <c r="F7" s="46"/>
      <c r="G7" s="76"/>
      <c r="H7" s="46">
        <f>G7/G40</f>
        <v>0</v>
      </c>
      <c r="I7" s="76">
        <v>1</v>
      </c>
      <c r="J7" s="46">
        <f>I7/$I$40</f>
        <v>8.130081300813009E-3</v>
      </c>
      <c r="K7" s="76"/>
      <c r="L7" s="46"/>
      <c r="M7" s="201">
        <f t="shared" ref="M7:M39" si="1">SUM(C7,E7,G7,I7,K7)</f>
        <v>1</v>
      </c>
      <c r="N7" s="53">
        <f t="shared" si="0"/>
        <v>1.8115942028985507E-3</v>
      </c>
      <c r="O7" s="13"/>
      <c r="P7" s="42"/>
    </row>
    <row r="8" spans="1:29">
      <c r="A8" s="42"/>
      <c r="B8" s="206" t="s">
        <v>110</v>
      </c>
      <c r="C8" s="76">
        <v>17</v>
      </c>
      <c r="D8" s="46">
        <f>C8/$C$40</f>
        <v>0.19318181818181818</v>
      </c>
      <c r="E8" s="76">
        <v>38</v>
      </c>
      <c r="F8" s="46"/>
      <c r="G8" s="76">
        <v>48</v>
      </c>
      <c r="H8" s="46"/>
      <c r="I8" s="76">
        <v>21</v>
      </c>
      <c r="J8" s="46"/>
      <c r="K8" s="76">
        <v>23</v>
      </c>
      <c r="L8" s="46"/>
      <c r="M8" s="201">
        <f t="shared" si="1"/>
        <v>147</v>
      </c>
      <c r="N8" s="53">
        <f t="shared" si="0"/>
        <v>0.26630434782608697</v>
      </c>
      <c r="O8" s="13"/>
      <c r="P8" s="42"/>
    </row>
    <row r="9" spans="1:29">
      <c r="A9" s="42"/>
      <c r="B9" s="206" t="s">
        <v>156</v>
      </c>
      <c r="C9" s="76"/>
      <c r="D9" s="46">
        <f>C9/$C$40</f>
        <v>0</v>
      </c>
      <c r="E9" s="76"/>
      <c r="F9" s="46">
        <f>E9/E40</f>
        <v>0</v>
      </c>
      <c r="G9" s="76"/>
      <c r="H9" s="46">
        <f>G9/G40</f>
        <v>0</v>
      </c>
      <c r="I9" s="76"/>
      <c r="J9" s="46">
        <f>I9/$I$40</f>
        <v>0</v>
      </c>
      <c r="K9" s="76">
        <v>2</v>
      </c>
      <c r="L9" s="46">
        <f>K9/$K$40</f>
        <v>1.8018018018018018E-2</v>
      </c>
      <c r="M9" s="201">
        <f t="shared" si="1"/>
        <v>2</v>
      </c>
      <c r="N9" s="53">
        <f t="shared" si="0"/>
        <v>3.6231884057971015E-3</v>
      </c>
      <c r="O9" s="13"/>
      <c r="P9" s="42"/>
    </row>
    <row r="10" spans="1:29">
      <c r="A10" s="42"/>
      <c r="B10" s="206" t="s">
        <v>111</v>
      </c>
      <c r="C10" s="76"/>
      <c r="D10" s="46"/>
      <c r="E10" s="76"/>
      <c r="F10" s="46"/>
      <c r="G10" s="76">
        <v>3</v>
      </c>
      <c r="H10" s="46"/>
      <c r="I10" s="76">
        <v>4</v>
      </c>
      <c r="J10" s="46"/>
      <c r="K10" s="76"/>
      <c r="L10" s="46">
        <f>K10/$K$40</f>
        <v>0</v>
      </c>
      <c r="M10" s="201">
        <f t="shared" si="1"/>
        <v>7</v>
      </c>
      <c r="N10" s="53">
        <f t="shared" si="0"/>
        <v>1.2681159420289856E-2</v>
      </c>
      <c r="O10" s="13"/>
      <c r="P10" s="42"/>
    </row>
    <row r="11" spans="1:29">
      <c r="A11" s="42"/>
      <c r="B11" s="206" t="s">
        <v>112</v>
      </c>
      <c r="C11" s="76"/>
      <c r="D11" s="46">
        <f>C11/$C$40</f>
        <v>0</v>
      </c>
      <c r="E11" s="76"/>
      <c r="F11" s="46">
        <f>E11/E40</f>
        <v>0</v>
      </c>
      <c r="G11" s="76"/>
      <c r="H11" s="46">
        <f>G11/G40</f>
        <v>0</v>
      </c>
      <c r="I11" s="76">
        <v>1</v>
      </c>
      <c r="J11" s="46">
        <f>I11/$I$40</f>
        <v>8.130081300813009E-3</v>
      </c>
      <c r="K11" s="76">
        <v>1</v>
      </c>
      <c r="L11" s="46">
        <f>K11/$K$40</f>
        <v>9.0090090090090089E-3</v>
      </c>
      <c r="M11" s="201">
        <f t="shared" si="1"/>
        <v>2</v>
      </c>
      <c r="N11" s="53">
        <f t="shared" si="0"/>
        <v>3.6231884057971015E-3</v>
      </c>
      <c r="O11" s="13"/>
      <c r="P11" s="42"/>
    </row>
    <row r="12" spans="1:29">
      <c r="A12" s="42"/>
      <c r="B12" s="206" t="s">
        <v>113</v>
      </c>
      <c r="C12" s="76">
        <v>1</v>
      </c>
      <c r="D12" s="46">
        <f t="shared" ref="D12:D13" si="2">C12/$C$40</f>
        <v>1.1363636363636364E-2</v>
      </c>
      <c r="E12" s="76"/>
      <c r="F12" s="46">
        <f>E12/E40</f>
        <v>0</v>
      </c>
      <c r="G12" s="76"/>
      <c r="H12" s="46">
        <f>G12/G40</f>
        <v>0</v>
      </c>
      <c r="I12" s="76"/>
      <c r="J12" s="46"/>
      <c r="K12" s="76"/>
      <c r="L12" s="46">
        <f>K12/$K$40</f>
        <v>0</v>
      </c>
      <c r="M12" s="201">
        <f t="shared" si="1"/>
        <v>1</v>
      </c>
      <c r="N12" s="53">
        <f t="shared" si="0"/>
        <v>1.8115942028985507E-3</v>
      </c>
      <c r="O12" s="13"/>
      <c r="P12" s="42"/>
    </row>
    <row r="13" spans="1:29">
      <c r="A13" s="42"/>
      <c r="B13" s="206" t="s">
        <v>114</v>
      </c>
      <c r="C13" s="76"/>
      <c r="D13" s="46">
        <f t="shared" si="2"/>
        <v>0</v>
      </c>
      <c r="E13" s="76"/>
      <c r="F13" s="46">
        <f>E13/E40</f>
        <v>0</v>
      </c>
      <c r="G13" s="76"/>
      <c r="H13" s="46"/>
      <c r="I13" s="76">
        <v>1</v>
      </c>
      <c r="J13" s="46"/>
      <c r="K13" s="76"/>
      <c r="L13" s="46"/>
      <c r="M13" s="201">
        <f t="shared" si="1"/>
        <v>1</v>
      </c>
      <c r="N13" s="53">
        <f t="shared" si="0"/>
        <v>1.8115942028985507E-3</v>
      </c>
      <c r="O13" s="13"/>
      <c r="P13" s="42"/>
    </row>
    <row r="14" spans="1:29">
      <c r="A14" s="42"/>
      <c r="B14" s="206" t="s">
        <v>115</v>
      </c>
      <c r="C14" s="76">
        <v>1</v>
      </c>
      <c r="D14" s="46"/>
      <c r="E14" s="76"/>
      <c r="F14" s="46"/>
      <c r="G14" s="76"/>
      <c r="H14" s="46"/>
      <c r="I14" s="76"/>
      <c r="J14" s="46">
        <f>I14/$I$40</f>
        <v>0</v>
      </c>
      <c r="K14" s="76"/>
      <c r="L14" s="46"/>
      <c r="M14" s="201">
        <f t="shared" si="1"/>
        <v>1</v>
      </c>
      <c r="N14" s="53">
        <f t="shared" si="0"/>
        <v>1.8115942028985507E-3</v>
      </c>
      <c r="O14" s="13"/>
      <c r="P14" s="42"/>
    </row>
    <row r="15" spans="1:29">
      <c r="A15" s="42"/>
      <c r="B15" s="206" t="s">
        <v>116</v>
      </c>
      <c r="C15" s="76"/>
      <c r="D15" s="46">
        <f>C15/$C$40</f>
        <v>0</v>
      </c>
      <c r="E15" s="76"/>
      <c r="F15" s="46">
        <f>E15/E40</f>
        <v>0</v>
      </c>
      <c r="G15" s="76"/>
      <c r="H15" s="46"/>
      <c r="I15" s="76"/>
      <c r="J15" s="46">
        <f>I15/$I$40</f>
        <v>0</v>
      </c>
      <c r="K15" s="76">
        <v>1</v>
      </c>
      <c r="L15" s="46"/>
      <c r="M15" s="201">
        <f t="shared" si="1"/>
        <v>1</v>
      </c>
      <c r="N15" s="53">
        <f t="shared" si="0"/>
        <v>1.8115942028985507E-3</v>
      </c>
      <c r="O15" s="13"/>
      <c r="P15" s="42"/>
    </row>
    <row r="16" spans="1:29">
      <c r="A16" s="42"/>
      <c r="B16" s="206" t="s">
        <v>117</v>
      </c>
      <c r="C16" s="76">
        <v>2</v>
      </c>
      <c r="D16" s="46"/>
      <c r="E16" s="76">
        <v>1</v>
      </c>
      <c r="F16" s="46"/>
      <c r="G16" s="76"/>
      <c r="H16" s="46"/>
      <c r="I16" s="76">
        <v>2</v>
      </c>
      <c r="J16" s="46">
        <f>I16/$I$40</f>
        <v>1.6260162601626018E-2</v>
      </c>
      <c r="K16" s="76"/>
      <c r="L16" s="46">
        <f>K16/$K$40</f>
        <v>0</v>
      </c>
      <c r="M16" s="201">
        <f t="shared" si="1"/>
        <v>5</v>
      </c>
      <c r="N16" s="53">
        <f t="shared" si="0"/>
        <v>9.057971014492754E-3</v>
      </c>
      <c r="O16" s="13"/>
      <c r="P16" s="42"/>
    </row>
    <row r="17" spans="1:16">
      <c r="A17" s="42"/>
      <c r="B17" s="206" t="s">
        <v>118</v>
      </c>
      <c r="C17" s="76"/>
      <c r="D17" s="46">
        <f>C17/$C$40</f>
        <v>0</v>
      </c>
      <c r="E17" s="76">
        <v>6</v>
      </c>
      <c r="F17" s="46">
        <f>E17/E40</f>
        <v>5.5045871559633031E-2</v>
      </c>
      <c r="G17" s="76">
        <v>7</v>
      </c>
      <c r="H17" s="46"/>
      <c r="I17" s="76">
        <v>1</v>
      </c>
      <c r="J17" s="46">
        <f>I17/$I$40</f>
        <v>8.130081300813009E-3</v>
      </c>
      <c r="K17" s="76"/>
      <c r="L17" s="46"/>
      <c r="M17" s="201">
        <f t="shared" si="1"/>
        <v>14</v>
      </c>
      <c r="N17" s="53">
        <f t="shared" si="0"/>
        <v>2.5362318840579712E-2</v>
      </c>
      <c r="O17" s="13"/>
      <c r="P17" s="42"/>
    </row>
    <row r="18" spans="1:16">
      <c r="A18" s="42"/>
      <c r="B18" s="206" t="s">
        <v>119</v>
      </c>
      <c r="C18" s="76">
        <v>2</v>
      </c>
      <c r="D18" s="46"/>
      <c r="E18" s="76"/>
      <c r="F18" s="46">
        <f>E18/E40</f>
        <v>0</v>
      </c>
      <c r="G18" s="76">
        <v>1</v>
      </c>
      <c r="H18" s="46">
        <f>G18/G40</f>
        <v>8.2644628099173556E-3</v>
      </c>
      <c r="I18" s="76"/>
      <c r="J18" s="46">
        <f>I18/$I$40</f>
        <v>0</v>
      </c>
      <c r="K18" s="76"/>
      <c r="L18" s="46">
        <f t="shared" ref="L18:L23" si="3">K18/$K$40</f>
        <v>0</v>
      </c>
      <c r="M18" s="201">
        <f t="shared" si="1"/>
        <v>3</v>
      </c>
      <c r="N18" s="53">
        <f t="shared" si="0"/>
        <v>5.434782608695652E-3</v>
      </c>
      <c r="O18" s="13"/>
      <c r="P18" s="42"/>
    </row>
    <row r="19" spans="1:16">
      <c r="A19" s="42"/>
      <c r="B19" s="206" t="s">
        <v>120</v>
      </c>
      <c r="C19" s="76"/>
      <c r="D19" s="46">
        <f>C19/$C$40</f>
        <v>0</v>
      </c>
      <c r="E19" s="76"/>
      <c r="F19" s="46">
        <f>E19/E40</f>
        <v>0</v>
      </c>
      <c r="G19" s="76">
        <v>4</v>
      </c>
      <c r="H19" s="46">
        <f>G19/G40</f>
        <v>3.3057851239669422E-2</v>
      </c>
      <c r="I19" s="76">
        <v>2</v>
      </c>
      <c r="J19" s="46"/>
      <c r="K19" s="76">
        <v>2</v>
      </c>
      <c r="L19" s="46">
        <f t="shared" si="3"/>
        <v>1.8018018018018018E-2</v>
      </c>
      <c r="M19" s="201">
        <f t="shared" si="1"/>
        <v>8</v>
      </c>
      <c r="N19" s="53">
        <f t="shared" si="0"/>
        <v>1.4492753623188406E-2</v>
      </c>
      <c r="O19" s="13"/>
      <c r="P19" s="42"/>
    </row>
    <row r="20" spans="1:16">
      <c r="A20" s="42"/>
      <c r="B20" s="206" t="s">
        <v>121</v>
      </c>
      <c r="C20" s="76">
        <v>40</v>
      </c>
      <c r="D20" s="46">
        <f>C20/$C$40</f>
        <v>0.45454545454545453</v>
      </c>
      <c r="E20" s="76">
        <v>29</v>
      </c>
      <c r="F20" s="46">
        <f>E20/E40</f>
        <v>0.26605504587155965</v>
      </c>
      <c r="G20" s="76">
        <v>17</v>
      </c>
      <c r="H20" s="46">
        <f>G20/G40</f>
        <v>0.14049586776859505</v>
      </c>
      <c r="I20" s="76">
        <v>41</v>
      </c>
      <c r="J20" s="46">
        <f>I20/$I$40</f>
        <v>0.33333333333333331</v>
      </c>
      <c r="K20" s="76">
        <v>32</v>
      </c>
      <c r="L20" s="46">
        <f t="shared" si="3"/>
        <v>0.28828828828828829</v>
      </c>
      <c r="M20" s="201">
        <f t="shared" si="1"/>
        <v>159</v>
      </c>
      <c r="N20" s="53">
        <f t="shared" si="0"/>
        <v>0.28804347826086957</v>
      </c>
      <c r="O20" s="13"/>
      <c r="P20" s="42"/>
    </row>
    <row r="21" spans="1:16">
      <c r="A21" s="42"/>
      <c r="B21" s="206" t="s">
        <v>122</v>
      </c>
      <c r="C21" s="76"/>
      <c r="D21" s="46">
        <f>C21/$C$40</f>
        <v>0</v>
      </c>
      <c r="E21" s="76">
        <v>3</v>
      </c>
      <c r="F21" s="46">
        <f>E21/E40</f>
        <v>2.7522935779816515E-2</v>
      </c>
      <c r="G21" s="76">
        <v>3</v>
      </c>
      <c r="H21" s="46">
        <f>G21/G40</f>
        <v>2.4793388429752067E-2</v>
      </c>
      <c r="I21" s="76"/>
      <c r="J21" s="46">
        <f>I21/$I$40</f>
        <v>0</v>
      </c>
      <c r="K21" s="76">
        <v>4</v>
      </c>
      <c r="L21" s="46">
        <f t="shared" si="3"/>
        <v>3.6036036036036036E-2</v>
      </c>
      <c r="M21" s="201">
        <f t="shared" si="1"/>
        <v>10</v>
      </c>
      <c r="N21" s="53">
        <f t="shared" si="0"/>
        <v>1.8115942028985508E-2</v>
      </c>
      <c r="O21" s="13"/>
      <c r="P21" s="42"/>
    </row>
    <row r="22" spans="1:16">
      <c r="A22" s="42"/>
      <c r="B22" s="206" t="s">
        <v>123</v>
      </c>
      <c r="C22" s="76"/>
      <c r="D22" s="46"/>
      <c r="E22" s="76">
        <v>1</v>
      </c>
      <c r="F22" s="46">
        <f>E22/E40</f>
        <v>9.1743119266055051E-3</v>
      </c>
      <c r="G22" s="76">
        <v>1</v>
      </c>
      <c r="H22" s="46">
        <f>G22/G40</f>
        <v>8.2644628099173556E-3</v>
      </c>
      <c r="I22" s="76"/>
      <c r="J22" s="46">
        <f>I22/$I$40</f>
        <v>0</v>
      </c>
      <c r="K22" s="76">
        <v>1</v>
      </c>
      <c r="L22" s="46">
        <f t="shared" si="3"/>
        <v>9.0090090090090089E-3</v>
      </c>
      <c r="M22" s="201">
        <f t="shared" si="1"/>
        <v>3</v>
      </c>
      <c r="N22" s="53">
        <f t="shared" si="0"/>
        <v>5.434782608695652E-3</v>
      </c>
      <c r="O22" s="13"/>
      <c r="P22" s="42"/>
    </row>
    <row r="23" spans="1:16">
      <c r="A23" s="42"/>
      <c r="B23" s="206" t="s">
        <v>124</v>
      </c>
      <c r="C23" s="76"/>
      <c r="D23" s="46"/>
      <c r="E23" s="76"/>
      <c r="F23" s="46">
        <f>E23/$C$40</f>
        <v>0</v>
      </c>
      <c r="G23" s="76"/>
      <c r="H23" s="46">
        <f>G23/G40</f>
        <v>0</v>
      </c>
      <c r="I23" s="76">
        <v>1</v>
      </c>
      <c r="J23" s="46"/>
      <c r="K23" s="76"/>
      <c r="L23" s="46">
        <f t="shared" si="3"/>
        <v>0</v>
      </c>
      <c r="M23" s="201">
        <f t="shared" si="1"/>
        <v>1</v>
      </c>
      <c r="N23" s="53">
        <f t="shared" si="0"/>
        <v>1.8115942028985507E-3</v>
      </c>
      <c r="O23" s="13"/>
      <c r="P23" s="42"/>
    </row>
    <row r="24" spans="1:16">
      <c r="A24" s="42"/>
      <c r="B24" s="206" t="s">
        <v>125</v>
      </c>
      <c r="C24" s="76"/>
      <c r="D24" s="46"/>
      <c r="E24" s="76"/>
      <c r="F24" s="46">
        <f>E24/$C$40</f>
        <v>0</v>
      </c>
      <c r="G24" s="76"/>
      <c r="H24" s="46"/>
      <c r="I24" s="76">
        <v>1</v>
      </c>
      <c r="J24" s="46">
        <f>I24/$I$40</f>
        <v>8.130081300813009E-3</v>
      </c>
      <c r="K24" s="76"/>
      <c r="L24" s="46"/>
      <c r="M24" s="201">
        <f t="shared" si="1"/>
        <v>1</v>
      </c>
      <c r="N24" s="53">
        <f t="shared" si="0"/>
        <v>1.8115942028985507E-3</v>
      </c>
      <c r="O24" s="13"/>
      <c r="P24" s="42"/>
    </row>
    <row r="25" spans="1:16">
      <c r="A25" s="42"/>
      <c r="B25" s="206" t="s">
        <v>126</v>
      </c>
      <c r="C25" s="76">
        <v>1</v>
      </c>
      <c r="D25" s="46"/>
      <c r="E25" s="76">
        <v>3</v>
      </c>
      <c r="F25" s="46"/>
      <c r="G25" s="76">
        <v>1</v>
      </c>
      <c r="H25" s="46"/>
      <c r="I25" s="76">
        <v>3</v>
      </c>
      <c r="J25" s="46">
        <f>I25/$I$40</f>
        <v>2.4390243902439025E-2</v>
      </c>
      <c r="K25" s="76">
        <v>1</v>
      </c>
      <c r="L25" s="46"/>
      <c r="M25" s="201">
        <f t="shared" si="1"/>
        <v>9</v>
      </c>
      <c r="N25" s="53">
        <f t="shared" si="0"/>
        <v>1.6304347826086956E-2</v>
      </c>
      <c r="O25" s="13"/>
      <c r="P25" s="42"/>
    </row>
    <row r="26" spans="1:16">
      <c r="A26" s="42"/>
      <c r="B26" s="206" t="s">
        <v>146</v>
      </c>
      <c r="C26" s="76">
        <v>1</v>
      </c>
      <c r="D26" s="46">
        <f>C26/$C$40</f>
        <v>1.1363636363636364E-2</v>
      </c>
      <c r="E26" s="76"/>
      <c r="F26" s="46">
        <f>E26/$C$40</f>
        <v>0</v>
      </c>
      <c r="G26" s="76"/>
      <c r="H26" s="46">
        <f>G26/G40</f>
        <v>0</v>
      </c>
      <c r="I26" s="76"/>
      <c r="J26" s="46">
        <f>I26/$I$40</f>
        <v>0</v>
      </c>
      <c r="K26" s="76"/>
      <c r="L26" s="46">
        <f>K26/$K$40</f>
        <v>0</v>
      </c>
      <c r="M26" s="201">
        <f t="shared" si="1"/>
        <v>1</v>
      </c>
      <c r="N26" s="53">
        <f t="shared" si="0"/>
        <v>1.8115942028985507E-3</v>
      </c>
      <c r="O26" s="13"/>
      <c r="P26" s="42"/>
    </row>
    <row r="27" spans="1:16">
      <c r="A27" s="42"/>
      <c r="B27" s="206" t="s">
        <v>127</v>
      </c>
      <c r="C27" s="76">
        <v>1</v>
      </c>
      <c r="D27" s="46">
        <f>C27/$C$40</f>
        <v>1.1363636363636364E-2</v>
      </c>
      <c r="E27" s="76">
        <v>1</v>
      </c>
      <c r="F27" s="46">
        <f>E27/$C$40</f>
        <v>1.1363636363636364E-2</v>
      </c>
      <c r="G27" s="76">
        <v>4</v>
      </c>
      <c r="H27" s="46"/>
      <c r="I27" s="76">
        <v>4</v>
      </c>
      <c r="J27" s="46"/>
      <c r="K27" s="76">
        <v>2</v>
      </c>
      <c r="L27" s="46"/>
      <c r="M27" s="201">
        <f t="shared" si="1"/>
        <v>12</v>
      </c>
      <c r="N27" s="53">
        <f t="shared" si="0"/>
        <v>2.1739130434782608E-2</v>
      </c>
      <c r="O27" s="13"/>
      <c r="P27" s="42"/>
    </row>
    <row r="28" spans="1:16">
      <c r="A28" s="42"/>
      <c r="B28" s="206" t="s">
        <v>128</v>
      </c>
      <c r="C28" s="76"/>
      <c r="D28" s="46">
        <f>C28/$C$40</f>
        <v>0</v>
      </c>
      <c r="E28" s="76">
        <v>1</v>
      </c>
      <c r="F28" s="46">
        <f>E28/$C$40</f>
        <v>1.1363636363636364E-2</v>
      </c>
      <c r="G28" s="76">
        <v>1</v>
      </c>
      <c r="H28" s="46">
        <f>G28/G40</f>
        <v>8.2644628099173556E-3</v>
      </c>
      <c r="I28" s="76">
        <v>2</v>
      </c>
      <c r="J28" s="46">
        <f>I28/$I$40</f>
        <v>1.6260162601626018E-2</v>
      </c>
      <c r="K28" s="76">
        <v>1</v>
      </c>
      <c r="L28" s="46">
        <f t="shared" ref="L28:L33" si="4">K28/$K$40</f>
        <v>9.0090090090090089E-3</v>
      </c>
      <c r="M28" s="201">
        <f t="shared" si="1"/>
        <v>5</v>
      </c>
      <c r="N28" s="53">
        <f t="shared" si="0"/>
        <v>9.057971014492754E-3</v>
      </c>
      <c r="O28" s="13"/>
      <c r="P28" s="42"/>
    </row>
    <row r="29" spans="1:16">
      <c r="A29" s="42"/>
      <c r="B29" s="206" t="s">
        <v>129</v>
      </c>
      <c r="C29" s="76"/>
      <c r="D29" s="46"/>
      <c r="E29" s="76"/>
      <c r="F29" s="46"/>
      <c r="G29" s="76"/>
      <c r="H29" s="46">
        <f>G29/G40</f>
        <v>0</v>
      </c>
      <c r="I29" s="76"/>
      <c r="J29" s="46">
        <f>I29/$I$40</f>
        <v>0</v>
      </c>
      <c r="K29" s="76">
        <v>1</v>
      </c>
      <c r="L29" s="46">
        <f t="shared" si="4"/>
        <v>9.0090090090090089E-3</v>
      </c>
      <c r="M29" s="201">
        <f t="shared" si="1"/>
        <v>1</v>
      </c>
      <c r="N29" s="53">
        <f t="shared" si="0"/>
        <v>1.8115942028985507E-3</v>
      </c>
      <c r="O29" s="13"/>
      <c r="P29" s="42"/>
    </row>
    <row r="30" spans="1:16">
      <c r="A30" s="42"/>
      <c r="B30" s="206" t="s">
        <v>130</v>
      </c>
      <c r="C30" s="76">
        <v>1</v>
      </c>
      <c r="D30" s="46"/>
      <c r="E30" s="76">
        <v>5</v>
      </c>
      <c r="F30" s="46"/>
      <c r="G30" s="76">
        <v>6</v>
      </c>
      <c r="H30" s="46"/>
      <c r="I30" s="76">
        <v>7</v>
      </c>
      <c r="J30" s="46"/>
      <c r="K30" s="76">
        <v>5</v>
      </c>
      <c r="L30" s="46">
        <f t="shared" si="4"/>
        <v>4.5045045045045043E-2</v>
      </c>
      <c r="M30" s="201">
        <f t="shared" si="1"/>
        <v>24</v>
      </c>
      <c r="N30" s="53">
        <f t="shared" si="0"/>
        <v>4.3478260869565216E-2</v>
      </c>
      <c r="O30" s="13"/>
      <c r="P30" s="42"/>
    </row>
    <row r="31" spans="1:16">
      <c r="A31" s="42"/>
      <c r="B31" s="206" t="s">
        <v>131</v>
      </c>
      <c r="C31" s="76"/>
      <c r="D31" s="46">
        <f>C31/$C$40</f>
        <v>0</v>
      </c>
      <c r="E31" s="76"/>
      <c r="F31" s="46">
        <f>E31/$C$40</f>
        <v>0</v>
      </c>
      <c r="G31" s="76"/>
      <c r="H31" s="46">
        <f>G31/G40</f>
        <v>0</v>
      </c>
      <c r="I31" s="76"/>
      <c r="J31" s="46">
        <f>I31/$I$40</f>
        <v>0</v>
      </c>
      <c r="K31" s="76">
        <v>1</v>
      </c>
      <c r="L31" s="46">
        <f t="shared" si="4"/>
        <v>9.0090090090090089E-3</v>
      </c>
      <c r="M31" s="201">
        <f t="shared" si="1"/>
        <v>1</v>
      </c>
      <c r="N31" s="53">
        <f t="shared" si="0"/>
        <v>1.8115942028985507E-3</v>
      </c>
      <c r="O31" s="13"/>
      <c r="P31" s="42"/>
    </row>
    <row r="32" spans="1:16">
      <c r="A32" s="42"/>
      <c r="B32" s="206" t="s">
        <v>132</v>
      </c>
      <c r="C32" s="76">
        <v>16</v>
      </c>
      <c r="D32" s="46"/>
      <c r="E32" s="76">
        <v>17</v>
      </c>
      <c r="F32" s="46"/>
      <c r="G32" s="76">
        <v>20</v>
      </c>
      <c r="H32" s="46">
        <f>G32/G40</f>
        <v>0.16528925619834711</v>
      </c>
      <c r="I32" s="76">
        <v>27</v>
      </c>
      <c r="J32" s="46">
        <f>I32/$I$40</f>
        <v>0.21951219512195122</v>
      </c>
      <c r="K32" s="76">
        <v>30</v>
      </c>
      <c r="L32" s="46">
        <f t="shared" si="4"/>
        <v>0.27027027027027029</v>
      </c>
      <c r="M32" s="201">
        <f t="shared" si="1"/>
        <v>110</v>
      </c>
      <c r="N32" s="53">
        <f t="shared" si="0"/>
        <v>0.19927536231884058</v>
      </c>
      <c r="O32" s="13"/>
      <c r="P32" s="42"/>
    </row>
    <row r="33" spans="1:16">
      <c r="A33" s="42"/>
      <c r="B33" s="206" t="s">
        <v>133</v>
      </c>
      <c r="C33" s="76">
        <v>1</v>
      </c>
      <c r="D33" s="46">
        <f>C33/$C$40</f>
        <v>1.1363636363636364E-2</v>
      </c>
      <c r="E33" s="76"/>
      <c r="F33" s="46">
        <f>E33/$C$40</f>
        <v>0</v>
      </c>
      <c r="G33" s="76"/>
      <c r="H33" s="46">
        <f>G33/G40</f>
        <v>0</v>
      </c>
      <c r="I33" s="76">
        <v>1</v>
      </c>
      <c r="J33" s="46">
        <f>I33/$I$40</f>
        <v>8.130081300813009E-3</v>
      </c>
      <c r="K33" s="76"/>
      <c r="L33" s="46">
        <f t="shared" si="4"/>
        <v>0</v>
      </c>
      <c r="M33" s="201">
        <f t="shared" si="1"/>
        <v>2</v>
      </c>
      <c r="N33" s="53">
        <f t="shared" si="0"/>
        <v>3.6231884057971015E-3</v>
      </c>
      <c r="O33" s="13"/>
      <c r="P33" s="42"/>
    </row>
    <row r="34" spans="1:16">
      <c r="A34" s="42"/>
      <c r="B34" s="206" t="s">
        <v>134</v>
      </c>
      <c r="C34" s="76">
        <v>1</v>
      </c>
      <c r="D34" s="46">
        <f t="shared" ref="D34:D36" si="5">C34/$C$40</f>
        <v>1.1363636363636364E-2</v>
      </c>
      <c r="E34" s="76">
        <v>3</v>
      </c>
      <c r="F34" s="46"/>
      <c r="G34" s="76">
        <v>2</v>
      </c>
      <c r="H34" s="46">
        <f>G34/G40</f>
        <v>1.6528925619834711E-2</v>
      </c>
      <c r="I34" s="76">
        <v>1</v>
      </c>
      <c r="J34" s="46">
        <f>I34/$I$40</f>
        <v>8.130081300813009E-3</v>
      </c>
      <c r="K34" s="76">
        <v>3</v>
      </c>
      <c r="L34" s="46"/>
      <c r="M34" s="201">
        <f t="shared" si="1"/>
        <v>10</v>
      </c>
      <c r="N34" s="53">
        <f t="shared" si="0"/>
        <v>1.8115942028985508E-2</v>
      </c>
      <c r="O34" s="13"/>
      <c r="P34" s="42"/>
    </row>
    <row r="35" spans="1:16">
      <c r="A35" s="42"/>
      <c r="B35" s="206" t="s">
        <v>135</v>
      </c>
      <c r="C35" s="76"/>
      <c r="D35" s="46">
        <f t="shared" si="5"/>
        <v>0</v>
      </c>
      <c r="E35" s="76"/>
      <c r="F35" s="46">
        <f>E35/$C$40</f>
        <v>0</v>
      </c>
      <c r="G35" s="76">
        <v>2</v>
      </c>
      <c r="H35" s="46">
        <f>G35/G40</f>
        <v>1.6528925619834711E-2</v>
      </c>
      <c r="I35" s="76">
        <v>1</v>
      </c>
      <c r="J35" s="46">
        <f>I35/$I$40</f>
        <v>8.130081300813009E-3</v>
      </c>
      <c r="K35" s="76"/>
      <c r="L35" s="46">
        <f>K35/$K$40</f>
        <v>0</v>
      </c>
      <c r="M35" s="201">
        <f t="shared" si="1"/>
        <v>3</v>
      </c>
      <c r="N35" s="53">
        <f t="shared" si="0"/>
        <v>5.434782608695652E-3</v>
      </c>
      <c r="O35" s="13"/>
      <c r="P35" s="42"/>
    </row>
    <row r="36" spans="1:16">
      <c r="A36" s="42"/>
      <c r="B36" s="206" t="s">
        <v>157</v>
      </c>
      <c r="C36" s="76"/>
      <c r="D36" s="46">
        <f t="shared" si="5"/>
        <v>0</v>
      </c>
      <c r="E36" s="76">
        <v>1</v>
      </c>
      <c r="F36" s="46"/>
      <c r="G36" s="76"/>
      <c r="H36" s="46"/>
      <c r="I36" s="76"/>
      <c r="J36" s="46"/>
      <c r="K36" s="76"/>
      <c r="L36" s="46"/>
      <c r="M36" s="201">
        <f t="shared" si="1"/>
        <v>1</v>
      </c>
      <c r="N36" s="53">
        <f t="shared" si="0"/>
        <v>1.8115942028985507E-3</v>
      </c>
      <c r="O36" s="13"/>
      <c r="P36" s="42"/>
    </row>
    <row r="37" spans="1:16">
      <c r="A37" s="42"/>
      <c r="B37" s="206" t="s">
        <v>136</v>
      </c>
      <c r="C37" s="76"/>
      <c r="D37" s="46"/>
      <c r="E37" s="76"/>
      <c r="F37" s="46">
        <f>E37/$C$40</f>
        <v>0</v>
      </c>
      <c r="G37" s="76">
        <v>1</v>
      </c>
      <c r="H37" s="46">
        <f>G37/G40</f>
        <v>8.2644628099173556E-3</v>
      </c>
      <c r="I37" s="76"/>
      <c r="J37" s="46">
        <f>I37/$I$40</f>
        <v>0</v>
      </c>
      <c r="K37" s="76"/>
      <c r="L37" s="46">
        <f>K37/$K$40</f>
        <v>0</v>
      </c>
      <c r="M37" s="201">
        <f t="shared" si="1"/>
        <v>1</v>
      </c>
      <c r="N37" s="53">
        <f t="shared" si="0"/>
        <v>1.8115942028985507E-3</v>
      </c>
      <c r="O37" s="13"/>
      <c r="P37" s="42"/>
    </row>
    <row r="38" spans="1:16">
      <c r="A38" s="42"/>
      <c r="B38" s="206" t="s">
        <v>137</v>
      </c>
      <c r="C38" s="76">
        <v>3</v>
      </c>
      <c r="D38" s="46"/>
      <c r="E38" s="76"/>
      <c r="F38" s="46"/>
      <c r="G38" s="76"/>
      <c r="H38" s="46">
        <f>G38/G40</f>
        <v>0</v>
      </c>
      <c r="I38" s="76"/>
      <c r="J38" s="46"/>
      <c r="K38" s="76"/>
      <c r="L38" s="46"/>
      <c r="M38" s="201">
        <f t="shared" si="1"/>
        <v>3</v>
      </c>
      <c r="N38" s="53">
        <f t="shared" si="0"/>
        <v>5.434782608695652E-3</v>
      </c>
      <c r="O38" s="13"/>
      <c r="P38" s="42"/>
    </row>
    <row r="39" spans="1:16">
      <c r="A39" s="42"/>
      <c r="B39" s="204" t="s">
        <v>158</v>
      </c>
      <c r="C39" s="197"/>
      <c r="D39" s="205">
        <f>C39/$C$40</f>
        <v>0</v>
      </c>
      <c r="E39" s="197"/>
      <c r="F39" s="205"/>
      <c r="G39" s="197"/>
      <c r="H39" s="205"/>
      <c r="I39" s="197"/>
      <c r="J39" s="205"/>
      <c r="K39" s="197">
        <v>1</v>
      </c>
      <c r="L39" s="46"/>
      <c r="M39" s="201">
        <f t="shared" si="1"/>
        <v>1</v>
      </c>
      <c r="N39" s="53">
        <f t="shared" si="0"/>
        <v>1.8115942028985507E-3</v>
      </c>
      <c r="O39" s="13"/>
      <c r="P39" s="42"/>
    </row>
    <row r="40" spans="1:16" ht="15.75" thickBot="1">
      <c r="A40" s="42"/>
      <c r="B40" s="149" t="s">
        <v>70</v>
      </c>
      <c r="C40" s="150">
        <f>SUM(C6:C39)</f>
        <v>88</v>
      </c>
      <c r="D40" s="151">
        <f>C40/C40</f>
        <v>1</v>
      </c>
      <c r="E40" s="150">
        <f>SUM(E6:E39)</f>
        <v>109</v>
      </c>
      <c r="F40" s="151">
        <f>E40/E40</f>
        <v>1</v>
      </c>
      <c r="G40" s="150">
        <f>SUM(G6:G39)</f>
        <v>121</v>
      </c>
      <c r="H40" s="151">
        <f>G40/G40</f>
        <v>1</v>
      </c>
      <c r="I40" s="150">
        <f>SUM(I6:I39)</f>
        <v>123</v>
      </c>
      <c r="J40" s="151">
        <f>I40/I40</f>
        <v>1</v>
      </c>
      <c r="K40" s="150">
        <f>SUM(K6:K39)</f>
        <v>111</v>
      </c>
      <c r="L40" s="151">
        <f>K40/K40</f>
        <v>1</v>
      </c>
      <c r="M40" s="150">
        <f>SUM(M6:M39)</f>
        <v>552</v>
      </c>
      <c r="N40" s="196">
        <f>M40/M40</f>
        <v>1</v>
      </c>
      <c r="O40" s="13"/>
      <c r="P40" s="42"/>
    </row>
    <row r="41" spans="1:16">
      <c r="B41" s="42"/>
    </row>
    <row r="42" spans="1:16">
      <c r="B42" s="42"/>
    </row>
    <row r="43" spans="1:16">
      <c r="B43" s="42"/>
      <c r="F43" s="8"/>
    </row>
    <row r="44" spans="1:16">
      <c r="B44" s="42"/>
    </row>
    <row r="45" spans="1:16">
      <c r="B45" s="42"/>
    </row>
    <row r="46" spans="1:16">
      <c r="B46" s="42"/>
    </row>
    <row r="47" spans="1:16">
      <c r="B47" s="42"/>
    </row>
    <row r="48" spans="1:1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2021-09-13T06:39:25Z</cp:lastPrinted>
  <dcterms:created xsi:type="dcterms:W3CDTF">2010-12-15T07:52:14Z</dcterms:created>
  <dcterms:modified xsi:type="dcterms:W3CDTF">2021-09-13T11:57:17Z</dcterms:modified>
</cp:coreProperties>
</file>